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uofh-my.sharepoint.com/personal/jmfalou_cougarnet_uh_edu/Documents/~Computer Science/z. Hackathon Projects/HalfStackDevs_CodeRedGenesis/Data Sets (Excels)/"/>
    </mc:Choice>
  </mc:AlternateContent>
  <xr:revisionPtr revIDLastSave="0" documentId="13_ncr:1_{B51B9ED8-7976-43C0-97D0-B6B12375364C}" xr6:coauthVersionLast="47" xr6:coauthVersionMax="47" xr10:uidLastSave="{00000000-0000-0000-0000-000000000000}"/>
  <bookViews>
    <workbookView xWindow="-110" yWindow="-110" windowWidth="25820" windowHeight="15500" xr2:uid="{BCBE03FC-E12F-46D2-A4C4-0593A89EA39B}"/>
  </bookViews>
  <sheets>
    <sheet name="Performance by Country (2022)" sheetId="3" r:id="rId1"/>
  </sheets>
  <externalReferences>
    <externalReference r:id="rId2"/>
    <externalReference r:id="rId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6" i="3" l="1"/>
  <c r="G76" i="3"/>
  <c r="F76" i="3"/>
  <c r="E76" i="3"/>
  <c r="D76" i="3"/>
  <c r="H52" i="3"/>
  <c r="G52" i="3"/>
  <c r="F52" i="3"/>
  <c r="E52" i="3"/>
  <c r="D52" i="3"/>
  <c r="H51" i="3"/>
  <c r="G51" i="3"/>
  <c r="F51" i="3"/>
  <c r="E51" i="3"/>
  <c r="D51" i="3"/>
  <c r="H50" i="3"/>
  <c r="G50" i="3"/>
  <c r="F50" i="3"/>
  <c r="E50" i="3"/>
  <c r="D50" i="3"/>
  <c r="H40" i="3"/>
  <c r="G40" i="3"/>
  <c r="F40" i="3"/>
  <c r="E40" i="3"/>
  <c r="D40" i="3"/>
  <c r="H39" i="3"/>
  <c r="G39" i="3"/>
  <c r="F39" i="3"/>
  <c r="E39" i="3"/>
  <c r="D39" i="3"/>
  <c r="H38" i="3"/>
  <c r="G38" i="3"/>
  <c r="F38" i="3"/>
  <c r="E38" i="3"/>
  <c r="D38" i="3"/>
  <c r="F37" i="3"/>
  <c r="H27" i="3"/>
  <c r="G27" i="3"/>
  <c r="F27" i="3"/>
  <c r="E27" i="3"/>
  <c r="D27" i="3"/>
  <c r="H26" i="3"/>
  <c r="G26" i="3"/>
  <c r="F26" i="3"/>
  <c r="E26" i="3"/>
  <c r="D26" i="3"/>
  <c r="H25" i="3"/>
  <c r="G25" i="3"/>
  <c r="F25" i="3"/>
  <c r="E25" i="3"/>
  <c r="D25" i="3"/>
  <c r="H24" i="3"/>
  <c r="G24" i="3"/>
  <c r="F24" i="3"/>
  <c r="E24" i="3"/>
  <c r="D24" i="3"/>
  <c r="I21" i="3"/>
  <c r="H21" i="3"/>
  <c r="G21" i="3"/>
  <c r="F21" i="3"/>
  <c r="E21" i="3"/>
  <c r="D21" i="3"/>
  <c r="H16" i="3"/>
  <c r="G16" i="3"/>
  <c r="F16" i="3"/>
  <c r="E16" i="3"/>
  <c r="D16" i="3"/>
  <c r="H15" i="3"/>
  <c r="G15" i="3"/>
  <c r="F15" i="3"/>
  <c r="E15" i="3"/>
  <c r="D15" i="3"/>
  <c r="F14" i="3"/>
  <c r="E14" i="3"/>
  <c r="D14" i="3"/>
  <c r="H13" i="3"/>
  <c r="G13" i="3"/>
  <c r="F13" i="3"/>
  <c r="E13" i="3"/>
  <c r="D13" i="3"/>
  <c r="G31" i="3"/>
  <c r="E31" i="3"/>
  <c r="D31" i="3"/>
  <c r="H30" i="3"/>
  <c r="G30" i="3"/>
  <c r="F30" i="3"/>
  <c r="E30" i="3"/>
  <c r="D30" i="3"/>
  <c r="E54" i="3" l="1"/>
  <c r="I76" i="3"/>
  <c r="D53" i="3"/>
  <c r="I38" i="3"/>
  <c r="I52" i="3"/>
  <c r="I15" i="3"/>
  <c r="E17" i="3"/>
  <c r="E19" i="3" s="1"/>
  <c r="G32" i="3"/>
  <c r="G17" i="3"/>
  <c r="G19" i="3" s="1"/>
  <c r="I51" i="3"/>
  <c r="I40" i="3"/>
  <c r="F54" i="3"/>
  <c r="E32" i="3"/>
  <c r="F32" i="3"/>
  <c r="F53" i="3"/>
  <c r="I16" i="3"/>
  <c r="I27" i="3"/>
  <c r="D17" i="3"/>
  <c r="D19" i="3" s="1"/>
  <c r="I24" i="3"/>
  <c r="E53" i="3"/>
  <c r="F17" i="3"/>
  <c r="F19" i="3" s="1"/>
  <c r="I26" i="3"/>
  <c r="I31" i="3"/>
  <c r="G54" i="3"/>
  <c r="H32" i="3"/>
  <c r="I13" i="3"/>
  <c r="I37" i="3"/>
  <c r="H53" i="3"/>
  <c r="I14" i="3"/>
  <c r="I25" i="3"/>
  <c r="I30" i="3"/>
  <c r="I39" i="3"/>
  <c r="H54" i="3"/>
  <c r="I50" i="3"/>
  <c r="G53" i="3"/>
  <c r="D54" i="3"/>
  <c r="H17" i="3"/>
  <c r="H19" i="3" s="1"/>
  <c r="D32" i="3"/>
  <c r="I17" i="3" l="1"/>
  <c r="I19" i="3" s="1"/>
  <c r="I32" i="3"/>
  <c r="I53" i="3"/>
  <c r="I54" i="3"/>
  <c r="I71" i="3" l="1"/>
  <c r="H71" i="3"/>
  <c r="G71" i="3"/>
  <c r="F71" i="3"/>
  <c r="E71" i="3"/>
  <c r="D71" i="3"/>
  <c r="I70" i="3"/>
  <c r="H70" i="3"/>
  <c r="G70" i="3"/>
  <c r="F70" i="3"/>
  <c r="E70" i="3"/>
  <c r="D70" i="3"/>
  <c r="I69" i="3"/>
  <c r="H69" i="3"/>
  <c r="G69" i="3"/>
  <c r="F69" i="3"/>
  <c r="E69" i="3"/>
  <c r="D69" i="3"/>
  <c r="I67" i="3"/>
  <c r="H67" i="3"/>
  <c r="G67" i="3"/>
  <c r="F67" i="3"/>
  <c r="E67" i="3"/>
  <c r="D67" i="3"/>
  <c r="I66" i="3"/>
  <c r="H66" i="3"/>
  <c r="G66" i="3"/>
  <c r="F66" i="3"/>
  <c r="E66" i="3"/>
  <c r="D66" i="3"/>
  <c r="I65" i="3"/>
  <c r="H65" i="3"/>
  <c r="G65" i="3"/>
  <c r="F65" i="3"/>
  <c r="E65" i="3"/>
  <c r="D65" i="3"/>
  <c r="I64" i="3"/>
  <c r="H64" i="3"/>
  <c r="G64" i="3"/>
  <c r="F64" i="3"/>
  <c r="E64" i="3"/>
  <c r="D64" i="3"/>
  <c r="I63" i="3"/>
  <c r="H63" i="3"/>
  <c r="G63" i="3"/>
  <c r="F63" i="3"/>
  <c r="E63" i="3"/>
  <c r="D63" i="3"/>
  <c r="I62" i="3"/>
  <c r="H62" i="3"/>
  <c r="G62" i="3"/>
  <c r="F62" i="3"/>
  <c r="E62" i="3"/>
  <c r="D62" i="3"/>
  <c r="I61" i="3"/>
  <c r="H61" i="3"/>
  <c r="G61" i="3"/>
  <c r="F61" i="3"/>
  <c r="E61" i="3"/>
  <c r="D61" i="3"/>
  <c r="I60" i="3"/>
  <c r="H60" i="3"/>
  <c r="G60" i="3"/>
  <c r="F60" i="3"/>
  <c r="E60" i="3"/>
  <c r="D60" i="3"/>
  <c r="I59" i="3"/>
  <c r="H59" i="3"/>
  <c r="G59" i="3"/>
  <c r="F59" i="3"/>
  <c r="E59" i="3"/>
  <c r="D59" i="3"/>
  <c r="I47" i="3" l="1"/>
  <c r="I45" i="3"/>
  <c r="I46" i="3"/>
  <c r="I44" i="3"/>
  <c r="I43" i="3"/>
</calcChain>
</file>

<file path=xl/sharedStrings.xml><?xml version="1.0" encoding="utf-8"?>
<sst xmlns="http://schemas.openxmlformats.org/spreadsheetml/2006/main" count="77" uniqueCount="75">
  <si>
    <t>--</t>
  </si>
  <si>
    <t>METRIC</t>
  </si>
  <si>
    <t>U.S.A.</t>
  </si>
  <si>
    <t>Canada</t>
  </si>
  <si>
    <t>Norway/UK</t>
  </si>
  <si>
    <t>Australia</t>
  </si>
  <si>
    <t>ENVIRONMENT</t>
  </si>
  <si>
    <t>Energy Use (trillion BTUs)</t>
  </si>
  <si>
    <t xml:space="preserve">  Combustion Energy</t>
  </si>
  <si>
    <t xml:space="preserve">  Imported Electricity</t>
  </si>
  <si>
    <r>
      <t xml:space="preserve">  CO</t>
    </r>
    <r>
      <rPr>
        <vertAlign val="subscript"/>
        <sz val="10"/>
        <color rgb="FF000000"/>
        <rFont val="Arial"/>
        <family val="2"/>
      </rPr>
      <t>2</t>
    </r>
    <r>
      <rPr>
        <sz val="10"/>
        <color indexed="8"/>
        <rFont val="Arial"/>
        <family val="2"/>
      </rPr>
      <t xml:space="preserve"> from Operations</t>
    </r>
  </si>
  <si>
    <r>
      <t xml:space="preserve">  CO</t>
    </r>
    <r>
      <rPr>
        <vertAlign val="subscript"/>
        <sz val="10"/>
        <color rgb="FF000000"/>
        <rFont val="Arial"/>
        <family val="2"/>
      </rPr>
      <t>2</t>
    </r>
    <r>
      <rPr>
        <sz val="10"/>
        <color indexed="8"/>
        <rFont val="Arial"/>
        <family val="2"/>
      </rPr>
      <t xml:space="preserve"> from Imported Electricity</t>
    </r>
  </si>
  <si>
    <t>Flaring Volume (million cubic feet, routine and non-routine)</t>
  </si>
  <si>
    <t>Other Air Emissions (tonnes)</t>
  </si>
  <si>
    <t xml:space="preserve">  Nitrogen Oxides (NOx)</t>
  </si>
  <si>
    <t xml:space="preserve">  Sulfur Oxides (SOx)</t>
  </si>
  <si>
    <t xml:space="preserve">  Particulate Matter (PM)</t>
  </si>
  <si>
    <t>Liquid Hydrocarbon Spills to the Environment</t>
  </si>
  <si>
    <t xml:space="preserve">  Volume Recovered from Spills &gt; 1 Barrel (barrels)</t>
  </si>
  <si>
    <t xml:space="preserve">  Hazardous Waste</t>
  </si>
  <si>
    <t xml:space="preserve">  Non-Hazardous Waste</t>
  </si>
  <si>
    <t xml:space="preserve">  Recycled Waste</t>
  </si>
  <si>
    <t>Waste Disposed</t>
  </si>
  <si>
    <t>Employees at Year-End</t>
  </si>
  <si>
    <t>Employees - Women</t>
  </si>
  <si>
    <t>All Leadership - Women</t>
  </si>
  <si>
    <t>Top Leadership - Women</t>
  </si>
  <si>
    <t>Junior Leadership - Women</t>
  </si>
  <si>
    <t>Professional - Women</t>
  </si>
  <si>
    <t xml:space="preserve">Petrotechnical - Women </t>
  </si>
  <si>
    <t>Avg. Years of Service</t>
  </si>
  <si>
    <t>Avg. Years of Experience</t>
  </si>
  <si>
    <t>Employees by age group</t>
  </si>
  <si>
    <t>PRODUCTION</t>
  </si>
  <si>
    <t>NOTES</t>
  </si>
  <si>
    <t>&lt;1</t>
  </si>
  <si>
    <t>Total</t>
  </si>
  <si>
    <r>
      <t xml:space="preserve">  Methane (CO</t>
    </r>
    <r>
      <rPr>
        <vertAlign val="subscript"/>
        <sz val="10"/>
        <color rgb="FF000000"/>
        <rFont val="Arial"/>
        <family val="2"/>
      </rPr>
      <t>2e</t>
    </r>
    <r>
      <rPr>
        <sz val="10"/>
        <color indexed="8"/>
        <rFont val="Arial"/>
        <family val="2"/>
      </rPr>
      <t xml:space="preserve">) </t>
    </r>
  </si>
  <si>
    <t>&lt;0.1</t>
  </si>
  <si>
    <t>0</t>
  </si>
  <si>
    <t>CLIMATE AND AIR EMISSIONS</t>
  </si>
  <si>
    <t>GHGs (thousand tonnes)</t>
  </si>
  <si>
    <t xml:space="preserve">Total Greenhouse Gases </t>
  </si>
  <si>
    <t>Total Energy</t>
  </si>
  <si>
    <r>
      <t xml:space="preserve">  Nitrous Oxide (CO</t>
    </r>
    <r>
      <rPr>
        <vertAlign val="subscript"/>
        <sz val="10"/>
        <rFont val="Arial"/>
        <family val="2"/>
      </rPr>
      <t>2</t>
    </r>
    <r>
      <rPr>
        <sz val="10"/>
        <rFont val="Arial"/>
        <family val="2"/>
      </rPr>
      <t xml:space="preserve">e) </t>
    </r>
  </si>
  <si>
    <t xml:space="preserve">Water </t>
  </si>
  <si>
    <t xml:space="preserve">  Fresh Water Withdrawn (million cubic meters)</t>
  </si>
  <si>
    <t xml:space="preserve">  Hydrocarbons in Overboard Discharges (tonnes)</t>
  </si>
  <si>
    <r>
      <t xml:space="preserve">  Number of Spills &gt;</t>
    </r>
    <r>
      <rPr>
        <sz val="10"/>
        <rFont val="Calibri"/>
        <family val="2"/>
      </rPr>
      <t xml:space="preserve"> </t>
    </r>
    <r>
      <rPr>
        <sz val="10"/>
        <rFont val="Arial"/>
        <family val="2"/>
      </rPr>
      <t>100 Barrels</t>
    </r>
  </si>
  <si>
    <t xml:space="preserve">  Spills &gt; 100 Barrels (barrels)</t>
  </si>
  <si>
    <t xml:space="preserve">  Number of Spills &gt; 1 Barrel</t>
  </si>
  <si>
    <t xml:space="preserve">  Spills &gt; 1 Barrel (barrels)</t>
  </si>
  <si>
    <r>
      <t>Total Greenhouse Gas Intensity (kg CO</t>
    </r>
    <r>
      <rPr>
        <b/>
        <vertAlign val="subscript"/>
        <sz val="10"/>
        <rFont val="Arial"/>
        <family val="2"/>
      </rPr>
      <t>2</t>
    </r>
    <r>
      <rPr>
        <b/>
        <sz val="10"/>
        <rFont val="Arial"/>
        <family val="2"/>
      </rPr>
      <t>e/BOE)</t>
    </r>
  </si>
  <si>
    <r>
      <t xml:space="preserve">2022 Performance by Country </t>
    </r>
    <r>
      <rPr>
        <b/>
        <vertAlign val="superscript"/>
        <sz val="14"/>
        <rFont val="Arial"/>
        <family val="2"/>
      </rPr>
      <t>1</t>
    </r>
  </si>
  <si>
    <r>
      <t xml:space="preserve">Operated Total </t>
    </r>
    <r>
      <rPr>
        <vertAlign val="superscript"/>
        <sz val="10"/>
        <color rgb="FF000000"/>
        <rFont val="Arial"/>
        <family val="2"/>
      </rPr>
      <t>2,3</t>
    </r>
  </si>
  <si>
    <r>
      <t>All Others</t>
    </r>
    <r>
      <rPr>
        <sz val="10"/>
        <rFont val="Arial"/>
        <family val="2"/>
      </rPr>
      <t xml:space="preserve"> </t>
    </r>
    <r>
      <rPr>
        <vertAlign val="superscript"/>
        <sz val="10"/>
        <rFont val="Arial"/>
        <family val="2"/>
      </rPr>
      <t>4</t>
    </r>
  </si>
  <si>
    <r>
      <t xml:space="preserve">Waste (tonnes) </t>
    </r>
    <r>
      <rPr>
        <b/>
        <vertAlign val="superscript"/>
        <sz val="10"/>
        <rFont val="Arial"/>
        <family val="2"/>
      </rPr>
      <t>7</t>
    </r>
  </si>
  <si>
    <t>Total Waste Generated</t>
  </si>
  <si>
    <r>
      <t xml:space="preserve">Total Operated Production (MMBOE) </t>
    </r>
    <r>
      <rPr>
        <b/>
        <vertAlign val="superscript"/>
        <sz val="10"/>
        <rFont val="Arial"/>
        <family val="2"/>
      </rPr>
      <t>9</t>
    </r>
  </si>
  <si>
    <r>
      <rPr>
        <vertAlign val="superscript"/>
        <sz val="10"/>
        <rFont val="Arial"/>
        <family val="2"/>
      </rPr>
      <t xml:space="preserve">1 </t>
    </r>
    <r>
      <rPr>
        <sz val="10"/>
        <rFont val="Arial"/>
        <family val="2"/>
      </rPr>
      <t>Due to rounding, some total numbers may not equal the sum of the subcomponents.</t>
    </r>
  </si>
  <si>
    <r>
      <rPr>
        <vertAlign val="superscript"/>
        <sz val="10"/>
        <rFont val="Arial"/>
        <family val="2"/>
      </rPr>
      <t>2</t>
    </r>
    <r>
      <rPr>
        <sz val="10"/>
        <rFont val="Arial"/>
        <family val="2"/>
      </rPr>
      <t xml:space="preserve"> Data is based on assets where we have operational control. Environmental data is represented as 100% ownership interest regardless of actual share owned by ConocoPhillips with acquisitions and divestitures aligned with financial reporting. To provide the most current and accurate data available, we have updated previously reported data for prior years as needed.</t>
    </r>
  </si>
  <si>
    <r>
      <rPr>
        <vertAlign val="superscript"/>
        <sz val="10"/>
        <rFont val="Arial"/>
        <family val="2"/>
      </rPr>
      <t>3</t>
    </r>
    <r>
      <rPr>
        <sz val="10"/>
        <rFont val="Arial"/>
        <family val="2"/>
      </rPr>
      <t xml:space="preserve"> Updated in 2022, GHG metrics are reported to the nearest whole number in each unit, except intensity or other metrics expressed as ratios.</t>
    </r>
  </si>
  <si>
    <r>
      <rPr>
        <vertAlign val="superscript"/>
        <sz val="10"/>
        <rFont val="Arial"/>
        <family val="2"/>
      </rPr>
      <t>4</t>
    </r>
    <r>
      <rPr>
        <sz val="10"/>
        <rFont val="Arial"/>
        <family val="2"/>
      </rPr>
      <t xml:space="preserve"> All Others includes Indonesia and Malaysia.</t>
    </r>
  </si>
  <si>
    <r>
      <rPr>
        <vertAlign val="superscript"/>
        <sz val="10"/>
        <rFont val="Arial"/>
        <family val="2"/>
      </rPr>
      <t>5</t>
    </r>
    <r>
      <rPr>
        <sz val="10"/>
        <rFont val="Arial"/>
        <family val="2"/>
      </rPr>
      <t xml:space="preserve"> Includes water withdrawn from saline/brackish groundwater aquifers and seawater.</t>
    </r>
  </si>
  <si>
    <r>
      <rPr>
        <vertAlign val="superscript"/>
        <sz val="10"/>
        <rFont val="Arial"/>
        <family val="2"/>
      </rPr>
      <t>6</t>
    </r>
    <r>
      <rPr>
        <sz val="10"/>
        <rFont val="Arial"/>
        <family val="2"/>
      </rPr>
      <t xml:space="preserve"> Includes produced water recycled for production (e.g., steam generation) or completions (e.g., hydraulic fracturing) and produced water reused for enhanced oil recovery.</t>
    </r>
  </si>
  <si>
    <r>
      <rPr>
        <vertAlign val="superscript"/>
        <sz val="10"/>
        <rFont val="Arial"/>
        <family val="2"/>
      </rPr>
      <t>7</t>
    </r>
    <r>
      <rPr>
        <sz val="10"/>
        <rFont val="Arial"/>
        <family val="2"/>
      </rPr>
      <t xml:space="preserve"> Regulatory definitions for hazardous and non-hazardous waste vary between countries and jurisdictions. Data is based on country and jurisdictional definitions.</t>
    </r>
  </si>
  <si>
    <r>
      <rPr>
        <vertAlign val="superscript"/>
        <sz val="10"/>
        <rFont val="Arial"/>
        <family val="2"/>
      </rPr>
      <t>9</t>
    </r>
    <r>
      <rPr>
        <sz val="10"/>
        <rFont val="Arial"/>
        <family val="2"/>
      </rPr>
      <t xml:space="preserve"> Data is normalized using barrels of oil equivalent (BOE) from production operations, including gas plant liquid production of ethane, propane, butane and condensate and production from third-party gas not accounted for in production operations. For gas production, 6,000 standard cubic feet of gas is assumed to equal one BOE.</t>
    </r>
  </si>
  <si>
    <r>
      <rPr>
        <vertAlign val="superscript"/>
        <sz val="10"/>
        <rFont val="Arial"/>
        <family val="2"/>
      </rPr>
      <t>8</t>
    </r>
    <r>
      <rPr>
        <sz val="10"/>
        <rFont val="Arial"/>
        <family val="2"/>
      </rPr>
      <t xml:space="preserve"> Workforce for All Others includes China, Malaysia and other small operations. </t>
    </r>
  </si>
  <si>
    <t xml:space="preserve">  Volatile Organic Compounds (VOCs)</t>
  </si>
  <si>
    <r>
      <t xml:space="preserve">  Non-Fresh Water Withdrawn (million cubic meters) </t>
    </r>
    <r>
      <rPr>
        <vertAlign val="superscript"/>
        <sz val="10"/>
        <rFont val="Arial"/>
        <family val="2"/>
      </rPr>
      <t>5</t>
    </r>
    <r>
      <rPr>
        <sz val="10"/>
        <rFont val="Arial"/>
        <family val="2"/>
      </rPr>
      <t xml:space="preserve"> </t>
    </r>
  </si>
  <si>
    <r>
      <t xml:space="preserve">  Produced Water Recycle/Reuse (million cubic meters) </t>
    </r>
    <r>
      <rPr>
        <vertAlign val="superscript"/>
        <sz val="10"/>
        <rFont val="Arial"/>
        <family val="2"/>
      </rPr>
      <t>6</t>
    </r>
    <r>
      <rPr>
        <sz val="10"/>
        <rFont val="Arial"/>
        <family val="2"/>
      </rPr>
      <t xml:space="preserve"> </t>
    </r>
  </si>
  <si>
    <t>Under 30</t>
  </si>
  <si>
    <t>30 - 50</t>
  </si>
  <si>
    <t>51+</t>
  </si>
  <si>
    <r>
      <t xml:space="preserve">GLOBAL WORKFORCE </t>
    </r>
    <r>
      <rPr>
        <b/>
        <vertAlign val="superscript"/>
        <sz val="10"/>
        <color rgb="FF0B2CD9"/>
        <rFont val="Arial"/>
        <family val="2"/>
      </rPr>
      <t>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</si>
</sst>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
    <numFmt numFmtId="166" formatCode="_(* #,##0.0_);_(* \(#,##0.0\);_(* &quot;-&quot;_);_(@_)"/>
    <numFmt numFmtId="167" formatCode="#,##0.0"/>
    <numFmt numFmtId="168" formatCode="0.0"/>
  </numFmts>
  <fonts count="21" x14ac:knownFonts="1">
    <font>
      <sz val="11"/>
      <color theme="1"/>
      <name val="Calibri"/>
      <family val="2"/>
      <scheme val="minor"/>
    </font>
    <font>
      <sz val="10"/>
      <name val="Arial"/>
      <family val="2"/>
    </font>
    <font>
      <sz val="11"/>
      <color rgb="FF000000"/>
      <name val="Calibri"/>
      <family val="2"/>
    </font>
    <font>
      <b/>
      <sz val="10"/>
      <color rgb="FF000000"/>
      <name val="Arial"/>
      <family val="2"/>
    </font>
    <font>
      <b/>
      <sz val="10"/>
      <name val="Arial"/>
      <family val="2"/>
    </font>
    <font>
      <sz val="10"/>
      <name val="Calibri"/>
      <family val="2"/>
    </font>
    <font>
      <sz val="10"/>
      <color indexed="8"/>
      <name val="Arial"/>
      <family val="2"/>
    </font>
    <font>
      <b/>
      <sz val="10"/>
      <color indexed="10"/>
      <name val="Arial"/>
      <family val="2"/>
    </font>
    <font>
      <b/>
      <sz val="10"/>
      <color indexed="12"/>
      <name val="Arial"/>
      <family val="2"/>
    </font>
    <font>
      <vertAlign val="superscript"/>
      <sz val="10"/>
      <color rgb="FF000000"/>
      <name val="Arial"/>
      <family val="2"/>
    </font>
    <font>
      <vertAlign val="superscript"/>
      <sz val="10"/>
      <name val="Arial"/>
      <family val="2"/>
    </font>
    <font>
      <sz val="11"/>
      <color theme="1"/>
      <name val="Calibri"/>
      <family val="2"/>
      <scheme val="minor"/>
    </font>
    <font>
      <vertAlign val="subscript"/>
      <sz val="10"/>
      <color rgb="FF000000"/>
      <name val="Arial"/>
      <family val="2"/>
    </font>
    <font>
      <sz val="10"/>
      <color rgb="FFFF0000"/>
      <name val="Arial"/>
      <family val="2"/>
    </font>
    <font>
      <b/>
      <vertAlign val="superscript"/>
      <sz val="10"/>
      <name val="Arial"/>
      <family val="2"/>
    </font>
    <font>
      <b/>
      <sz val="14"/>
      <name val="Arial"/>
      <family val="2"/>
    </font>
    <font>
      <vertAlign val="subscript"/>
      <sz val="10"/>
      <name val="Arial"/>
      <family val="2"/>
    </font>
    <font>
      <b/>
      <vertAlign val="subscript"/>
      <sz val="10"/>
      <name val="Arial"/>
      <family val="2"/>
    </font>
    <font>
      <b/>
      <vertAlign val="superscript"/>
      <sz val="14"/>
      <name val="Arial"/>
      <family val="2"/>
    </font>
    <font>
      <b/>
      <sz val="10"/>
      <color rgb="FF0B2CD9"/>
      <name val="Arial"/>
      <family val="2"/>
    </font>
    <font>
      <b/>
      <vertAlign val="superscript"/>
      <sz val="10"/>
      <color rgb="FF0B2CD9"/>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rgb="FF080072"/>
        <bgColor indexed="64"/>
      </patternFill>
    </fill>
  </fills>
  <borders count="4">
    <border>
      <left/>
      <right/>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s>
  <cellStyleXfs count="7">
    <xf numFmtId="0" fontId="0" fillId="0" borderId="0"/>
    <xf numFmtId="0" fontId="1" fillId="0" borderId="0"/>
    <xf numFmtId="0" fontId="2" fillId="0" borderId="0"/>
    <xf numFmtId="0" fontId="1" fillId="0" borderId="0"/>
    <xf numFmtId="43" fontId="1" fillId="0" borderId="0" applyFont="0" applyFill="0" applyBorder="0" applyAlignment="0" applyProtection="0"/>
    <xf numFmtId="0" fontId="11" fillId="0" borderId="0"/>
    <xf numFmtId="43" fontId="11" fillId="0" borderId="0" applyFont="0" applyFill="0" applyBorder="0" applyAlignment="0" applyProtection="0"/>
  </cellStyleXfs>
  <cellXfs count="54">
    <xf numFmtId="0" fontId="0" fillId="0" borderId="0" xfId="0"/>
    <xf numFmtId="0" fontId="1" fillId="0" borderId="0" xfId="1" quotePrefix="1"/>
    <xf numFmtId="0" fontId="6" fillId="0" borderId="0" xfId="1" quotePrefix="1" applyFont="1"/>
    <xf numFmtId="0" fontId="6" fillId="0" borderId="0" xfId="1" applyFont="1"/>
    <xf numFmtId="0" fontId="6" fillId="0" borderId="0" xfId="2" applyFont="1"/>
    <xf numFmtId="0" fontId="1" fillId="0" borderId="0" xfId="3"/>
    <xf numFmtId="0" fontId="7" fillId="0" borderId="0" xfId="1" applyFont="1"/>
    <xf numFmtId="0" fontId="3" fillId="0" borderId="0" xfId="1" applyFont="1"/>
    <xf numFmtId="0" fontId="4" fillId="0" borderId="2" xfId="1" quotePrefix="1" applyFont="1" applyBorder="1" applyAlignment="1">
      <alignment horizontal="right"/>
    </xf>
    <xf numFmtId="0" fontId="4" fillId="0" borderId="0" xfId="1" applyFont="1"/>
    <xf numFmtId="0" fontId="4" fillId="0" borderId="0" xfId="1" quotePrefix="1" applyFont="1" applyAlignment="1">
      <alignment horizontal="right"/>
    </xf>
    <xf numFmtId="0" fontId="8" fillId="2" borderId="0" xfId="1" applyFont="1" applyFill="1" applyAlignment="1">
      <alignment horizontal="left"/>
    </xf>
    <xf numFmtId="0" fontId="4" fillId="2" borderId="0" xfId="1" quotePrefix="1" applyFont="1" applyFill="1" applyAlignment="1">
      <alignment horizontal="right"/>
    </xf>
    <xf numFmtId="41" fontId="6" fillId="0" borderId="0" xfId="1" applyNumberFormat="1" applyFont="1"/>
    <xf numFmtId="41" fontId="6" fillId="0" borderId="0" xfId="2" applyNumberFormat="1" applyFont="1"/>
    <xf numFmtId="0" fontId="4" fillId="0" borderId="3" xfId="1" applyFont="1" applyBorder="1"/>
    <xf numFmtId="164" fontId="6" fillId="0" borderId="0" xfId="4" applyNumberFormat="1" applyFont="1"/>
    <xf numFmtId="0" fontId="4" fillId="0" borderId="0" xfId="1" applyFont="1" applyAlignment="1">
      <alignment wrapText="1"/>
    </xf>
    <xf numFmtId="164" fontId="6" fillId="0" borderId="0" xfId="2" applyNumberFormat="1" applyFont="1"/>
    <xf numFmtId="0" fontId="1" fillId="0" borderId="0" xfId="1"/>
    <xf numFmtId="0" fontId="4" fillId="2" borderId="0" xfId="1" applyFont="1" applyFill="1"/>
    <xf numFmtId="41" fontId="6" fillId="2" borderId="0" xfId="1" applyNumberFormat="1" applyFont="1" applyFill="1"/>
    <xf numFmtId="0" fontId="1" fillId="2" borderId="0" xfId="3" applyFill="1"/>
    <xf numFmtId="0" fontId="6" fillId="2" borderId="0" xfId="2" applyFont="1" applyFill="1"/>
    <xf numFmtId="164" fontId="6" fillId="0" borderId="0" xfId="4" applyNumberFormat="1" applyFont="1" applyFill="1"/>
    <xf numFmtId="165" fontId="6" fillId="0" borderId="0" xfId="2" applyNumberFormat="1" applyFont="1"/>
    <xf numFmtId="166" fontId="6" fillId="0" borderId="0" xfId="2" applyNumberFormat="1" applyFont="1"/>
    <xf numFmtId="0" fontId="1" fillId="0" borderId="0" xfId="1" applyAlignment="1">
      <alignment horizontal="left" indent="1"/>
    </xf>
    <xf numFmtId="41" fontId="13" fillId="0" borderId="0" xfId="1" applyNumberFormat="1" applyFont="1"/>
    <xf numFmtId="0" fontId="13" fillId="0" borderId="0" xfId="1" applyFont="1"/>
    <xf numFmtId="3" fontId="13" fillId="0" borderId="0" xfId="0" applyNumberFormat="1" applyFont="1"/>
    <xf numFmtId="3" fontId="1" fillId="0" borderId="0" xfId="0" applyNumberFormat="1" applyFont="1"/>
    <xf numFmtId="3" fontId="1" fillId="0" borderId="0" xfId="1" applyNumberFormat="1"/>
    <xf numFmtId="3" fontId="1" fillId="0" borderId="3" xfId="1" applyNumberFormat="1" applyBorder="1"/>
    <xf numFmtId="3" fontId="1" fillId="0" borderId="3" xfId="1" applyNumberFormat="1" applyBorder="1" applyAlignment="1">
      <alignment horizontal="right"/>
    </xf>
    <xf numFmtId="9" fontId="1" fillId="0" borderId="0" xfId="1" applyNumberFormat="1"/>
    <xf numFmtId="168" fontId="1" fillId="0" borderId="0" xfId="1" applyNumberFormat="1"/>
    <xf numFmtId="3" fontId="1" fillId="0" borderId="0" xfId="5" applyNumberFormat="1" applyFont="1"/>
    <xf numFmtId="3" fontId="1" fillId="0" borderId="0" xfId="6" applyNumberFormat="1" applyFont="1" applyFill="1"/>
    <xf numFmtId="3" fontId="1" fillId="0" borderId="3" xfId="6" applyNumberFormat="1" applyFont="1" applyFill="1" applyBorder="1"/>
    <xf numFmtId="167" fontId="1" fillId="0" borderId="0" xfId="5" applyNumberFormat="1" applyFont="1"/>
    <xf numFmtId="165" fontId="1" fillId="0" borderId="0" xfId="6" applyNumberFormat="1" applyFont="1" applyFill="1" applyAlignment="1">
      <alignment horizontal="right"/>
    </xf>
    <xf numFmtId="167" fontId="1" fillId="0" borderId="0" xfId="6" applyNumberFormat="1" applyFont="1" applyFill="1"/>
    <xf numFmtId="3" fontId="1" fillId="0" borderId="3" xfId="5" applyNumberFormat="1" applyFont="1" applyBorder="1"/>
    <xf numFmtId="49" fontId="1" fillId="0" borderId="0" xfId="5" applyNumberFormat="1" applyFont="1" applyAlignment="1">
      <alignment horizontal="right"/>
    </xf>
    <xf numFmtId="0" fontId="1" fillId="0" borderId="3" xfId="1" applyBorder="1"/>
    <xf numFmtId="167" fontId="1" fillId="0" borderId="0" xfId="5" applyNumberFormat="1" applyFont="1" applyAlignment="1">
      <alignment horizontal="right"/>
    </xf>
    <xf numFmtId="0" fontId="6" fillId="3" borderId="0" xfId="1" applyFont="1" applyFill="1"/>
    <xf numFmtId="0" fontId="19" fillId="2" borderId="0" xfId="1" applyFont="1" applyFill="1" applyAlignment="1">
      <alignment horizontal="left"/>
    </xf>
    <xf numFmtId="0" fontId="1" fillId="0" borderId="0" xfId="1" applyAlignment="1">
      <alignment horizontal="left" vertical="top" wrapText="1"/>
    </xf>
    <xf numFmtId="0" fontId="1" fillId="0" borderId="0" xfId="1" applyAlignment="1">
      <alignment vertical="top" wrapText="1"/>
    </xf>
    <xf numFmtId="0" fontId="15" fillId="0" borderId="0" xfId="1" applyFont="1" applyAlignment="1">
      <alignment horizontal="center" vertical="center"/>
    </xf>
    <xf numFmtId="0" fontId="6" fillId="0" borderId="1" xfId="1" quotePrefix="1" applyFont="1" applyBorder="1" applyAlignment="1">
      <alignment horizontal="center"/>
    </xf>
    <xf numFmtId="0" fontId="1" fillId="0" borderId="0" xfId="3" applyAlignment="1">
      <alignment vertical="top" wrapText="1"/>
    </xf>
  </cellXfs>
  <cellStyles count="7">
    <cellStyle name="Comma 2" xfId="4" xr:uid="{04B21C4A-7192-4ADF-B487-05D4E7DB0EE8}"/>
    <cellStyle name="Comma 3" xfId="6" xr:uid="{2CFEE8BD-8C99-4FBB-9FDF-3BCE846D9BC6}"/>
    <cellStyle name="Normal" xfId="0" builtinId="0"/>
    <cellStyle name="Normal 3" xfId="5" xr:uid="{789B188E-2EB5-45D8-A793-71770CF2A0BE}"/>
    <cellStyle name="Normal 4" xfId="3" xr:uid="{F96376A1-4B8C-4BB3-915F-5AC78291CA1E}"/>
    <cellStyle name="Normal_1Q12 Supplemental Information DRAFT V12 CFO approved" xfId="1" xr:uid="{0FB9C621-C4A5-46DE-AC55-E24E776C22F1}"/>
    <cellStyle name="Normal_Display" xfId="2" xr:uid="{0F58FBEC-E6DB-47BD-B363-946712F434C9}"/>
  </cellStyles>
  <dxfs count="7">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colors>
    <mruColors>
      <color rgb="FF0B2CD9"/>
      <color rgb="FF080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251219</xdr:colOff>
      <xdr:row>2</xdr:row>
      <xdr:rowOff>41910</xdr:rowOff>
    </xdr:from>
    <xdr:to>
      <xdr:col>2</xdr:col>
      <xdr:colOff>337426</xdr:colOff>
      <xdr:row>5</xdr:row>
      <xdr:rowOff>22860</xdr:rowOff>
    </xdr:to>
    <xdr:pic>
      <xdr:nvPicPr>
        <xdr:cNvPr id="3" name="Picture 2">
          <a:extLst>
            <a:ext uri="{FF2B5EF4-FFF2-40B4-BE49-F238E27FC236}">
              <a16:creationId xmlns:a16="http://schemas.microsoft.com/office/drawing/2014/main" id="{13FA1663-C4A0-479A-A710-04805FCB50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47459" y="262890"/>
          <a:ext cx="1114907" cy="48387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dlin\Downloads\Metrics%20Performance%20Table_22RY_05162023.xlsx" TargetMode="External"/><Relationship Id="rId1" Type="http://schemas.openxmlformats.org/officeDocument/2006/relationships/externalLinkPath" Target="file:///C:\Users\cdlin\Downloads\Metrics%20Performance%20Table_22RY_0516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conocophillips.sharepoint.com/sites/GHGandEnergyDataAssuranceProject-HRmetrics/Shared%20Documents/HR%20metrics/2022%20Report%20HR%20data/Prior%20Versions/2023%20HCM-Data%20v31.xlsx" TargetMode="External"/><Relationship Id="rId1" Type="http://schemas.openxmlformats.org/officeDocument/2006/relationships/externalLinkPath" Target="/sites/GHGandEnergyDataAssuranceProject-HRmetrics/Shared%20Documents/HR%20metrics/2022%20Report%20HR%20data/Prior%20Versions/2023%20HCM-Data%20v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formance by Year (2022)"/>
      <sheetName val="Performance by Country (2022)"/>
      <sheetName val="API 2.0"/>
      <sheetName val="Supporting files ---&gt;"/>
      <sheetName val="Greenhouse Gases V3"/>
      <sheetName val="ConocoPhillips Throughput"/>
      <sheetName val="ConocoPhillips Air "/>
      <sheetName val="ConocoPhillips Waste Gases"/>
      <sheetName val="Non-op GHG V2"/>
      <sheetName val="Non-op Throughput V2"/>
      <sheetName val="ConocoPhillips Wastes"/>
      <sheetName val="ConocoPhillips Energy"/>
      <sheetName val="ConocoPhillips Water"/>
      <sheetName val="Unconventional Water"/>
      <sheetName val="Conventional Water"/>
      <sheetName val="Net Production - Annual Report"/>
    </sheetNames>
    <sheetDataSet>
      <sheetData sheetId="0"/>
      <sheetData sheetId="1"/>
      <sheetData sheetId="2"/>
      <sheetData sheetId="3"/>
      <sheetData sheetId="4">
        <row r="8">
          <cell r="J8">
            <v>2103551.1800000002</v>
          </cell>
          <cell r="Y8">
            <v>28360.25</v>
          </cell>
          <cell r="AH8">
            <v>1728.4</v>
          </cell>
        </row>
        <row r="13">
          <cell r="J13">
            <v>3216656.88</v>
          </cell>
          <cell r="M13">
            <v>335608.83</v>
          </cell>
          <cell r="Y13">
            <v>46285.925000000003</v>
          </cell>
          <cell r="AH13">
            <v>6763.4080000000004</v>
          </cell>
        </row>
        <row r="14">
          <cell r="J14">
            <v>829850.49317000003</v>
          </cell>
          <cell r="M14">
            <v>0</v>
          </cell>
          <cell r="Y14">
            <v>23881.585121249998</v>
          </cell>
          <cell r="AH14">
            <v>3158.8</v>
          </cell>
        </row>
        <row r="16">
          <cell r="J16">
            <v>263677.12</v>
          </cell>
          <cell r="M16">
            <v>13548</v>
          </cell>
          <cell r="Y16">
            <v>3105</v>
          </cell>
          <cell r="AH16">
            <v>715.2</v>
          </cell>
        </row>
        <row r="18">
          <cell r="J18">
            <v>680718.3</v>
          </cell>
          <cell r="Y18">
            <v>9960.75</v>
          </cell>
          <cell r="AH18">
            <v>1174.1199999999999</v>
          </cell>
        </row>
        <row r="20">
          <cell r="J20">
            <v>4650</v>
          </cell>
          <cell r="Y20">
            <v>0</v>
          </cell>
          <cell r="AH20">
            <v>0</v>
          </cell>
        </row>
        <row r="26">
          <cell r="J26">
            <v>1983837.2550302199</v>
          </cell>
          <cell r="M26">
            <v>0</v>
          </cell>
          <cell r="Y26">
            <v>83667.577801438005</v>
          </cell>
          <cell r="AH26">
            <v>1246.759031804</v>
          </cell>
        </row>
        <row r="27">
          <cell r="J27">
            <v>16503</v>
          </cell>
          <cell r="M27">
            <v>1928</v>
          </cell>
          <cell r="Y27">
            <v>12.5</v>
          </cell>
          <cell r="AH27">
            <v>154.96</v>
          </cell>
        </row>
        <row r="36">
          <cell r="J36">
            <v>3881913.71</v>
          </cell>
          <cell r="M36">
            <v>708804.03</v>
          </cell>
          <cell r="Y36">
            <v>1499861.75</v>
          </cell>
          <cell r="AH36">
            <v>3193.8200660000002</v>
          </cell>
        </row>
        <row r="37">
          <cell r="J37">
            <v>246889.2</v>
          </cell>
          <cell r="M37">
            <v>0</v>
          </cell>
          <cell r="Y37">
            <v>9360</v>
          </cell>
          <cell r="AH37">
            <v>3307.8</v>
          </cell>
        </row>
      </sheetData>
      <sheetData sheetId="5">
        <row r="39">
          <cell r="E39">
            <v>450.85447457999999</v>
          </cell>
        </row>
        <row r="42">
          <cell r="G42">
            <v>688.28218904999994</v>
          </cell>
        </row>
        <row r="53">
          <cell r="G53">
            <v>445.21</v>
          </cell>
        </row>
        <row r="54">
          <cell r="G54">
            <v>64.026368000000005</v>
          </cell>
        </row>
        <row r="55">
          <cell r="G55">
            <v>80.385821050000004</v>
          </cell>
        </row>
        <row r="56">
          <cell r="G56">
            <v>82.56</v>
          </cell>
        </row>
        <row r="57">
          <cell r="G57">
            <v>16.100000000000001</v>
          </cell>
        </row>
      </sheetData>
      <sheetData sheetId="6">
        <row r="8">
          <cell r="E8">
            <v>77.12</v>
          </cell>
          <cell r="F8">
            <v>1193.19</v>
          </cell>
          <cell r="G8">
            <v>14.73</v>
          </cell>
          <cell r="H8">
            <v>52</v>
          </cell>
        </row>
        <row r="13">
          <cell r="E13">
            <v>534.73397999999997</v>
          </cell>
          <cell r="F13">
            <v>2085.8160600000001</v>
          </cell>
          <cell r="G13">
            <v>929.76693999999998</v>
          </cell>
          <cell r="H13">
            <v>114.93527</v>
          </cell>
        </row>
        <row r="15">
          <cell r="E15">
            <v>1992.93936078</v>
          </cell>
          <cell r="F15">
            <v>1656.686238665</v>
          </cell>
          <cell r="G15">
            <v>40.593518574999997</v>
          </cell>
          <cell r="H15">
            <v>77.233718744000001</v>
          </cell>
        </row>
        <row r="17">
          <cell r="E17">
            <v>1540.3907624999999</v>
          </cell>
          <cell r="F17">
            <v>276.01</v>
          </cell>
          <cell r="G17">
            <v>79.59</v>
          </cell>
          <cell r="H17">
            <v>1.1000000000000001</v>
          </cell>
        </row>
        <row r="19">
          <cell r="E19">
            <v>103.3</v>
          </cell>
          <cell r="F19">
            <v>381.3</v>
          </cell>
          <cell r="G19">
            <v>79.900000000000006</v>
          </cell>
          <cell r="H19">
            <v>13.6</v>
          </cell>
        </row>
        <row r="21">
          <cell r="E21">
            <v>2.29</v>
          </cell>
          <cell r="F21">
            <v>88.5</v>
          </cell>
          <cell r="G21">
            <v>8.1199999999999992</v>
          </cell>
          <cell r="H21">
            <v>2.8</v>
          </cell>
        </row>
        <row r="26">
          <cell r="E26">
            <v>1096.9252374299999</v>
          </cell>
          <cell r="F26">
            <v>6994.0180597050003</v>
          </cell>
          <cell r="G26">
            <v>299.82286863000002</v>
          </cell>
          <cell r="H26">
            <v>333.86</v>
          </cell>
        </row>
        <row r="27">
          <cell r="E27">
            <v>12.07</v>
          </cell>
          <cell r="F27">
            <v>296.38</v>
          </cell>
          <cell r="G27">
            <v>2.8</v>
          </cell>
        </row>
        <row r="28">
          <cell r="H28">
            <v>0</v>
          </cell>
        </row>
        <row r="36">
          <cell r="E36">
            <v>42356.250242490998</v>
          </cell>
          <cell r="F36">
            <v>31174.570389999</v>
          </cell>
          <cell r="G36">
            <v>1093.786617921</v>
          </cell>
          <cell r="H36">
            <v>840.73350300699997</v>
          </cell>
        </row>
        <row r="37">
          <cell r="E37">
            <v>50791.6</v>
          </cell>
          <cell r="F37">
            <v>4381.3</v>
          </cell>
        </row>
        <row r="38">
          <cell r="G38">
            <v>151.69999999999999</v>
          </cell>
          <cell r="H38">
            <v>71.599999999999994</v>
          </cell>
        </row>
      </sheetData>
      <sheetData sheetId="7">
        <row r="8">
          <cell r="E8">
            <v>665.71</v>
          </cell>
        </row>
        <row r="13">
          <cell r="E13">
            <v>238.91200000000001</v>
          </cell>
        </row>
        <row r="14">
          <cell r="E14">
            <v>201.09470903299999</v>
          </cell>
        </row>
        <row r="16">
          <cell r="E16">
            <v>399</v>
          </cell>
        </row>
        <row r="18">
          <cell r="E18">
            <v>380.8</v>
          </cell>
        </row>
        <row r="26">
          <cell r="E26">
            <v>1291.97</v>
          </cell>
        </row>
        <row r="36">
          <cell r="E36">
            <v>14680.480569727</v>
          </cell>
        </row>
        <row r="39">
          <cell r="E39">
            <v>17857.967278759999</v>
          </cell>
        </row>
      </sheetData>
      <sheetData sheetId="8">
        <row r="33">
          <cell r="AB33">
            <v>8231969.29742378</v>
          </cell>
        </row>
      </sheetData>
      <sheetData sheetId="9"/>
      <sheetData sheetId="10">
        <row r="8">
          <cell r="E8">
            <v>4.42</v>
          </cell>
          <cell r="F8">
            <v>144.52000000000001</v>
          </cell>
          <cell r="G8">
            <v>518.64</v>
          </cell>
        </row>
        <row r="12">
          <cell r="E12">
            <v>69791</v>
          </cell>
          <cell r="F12">
            <v>121554</v>
          </cell>
          <cell r="G12">
            <v>5311</v>
          </cell>
        </row>
        <row r="13">
          <cell r="F13">
            <v>188.34866</v>
          </cell>
          <cell r="G13">
            <v>4296.9109500000004</v>
          </cell>
        </row>
        <row r="14">
          <cell r="E14">
            <v>8132.3555999999999</v>
          </cell>
        </row>
        <row r="15">
          <cell r="F15">
            <v>2926.2350000000001</v>
          </cell>
          <cell r="G15">
            <v>2872</v>
          </cell>
        </row>
        <row r="16">
          <cell r="E16">
            <v>407.745</v>
          </cell>
        </row>
        <row r="17">
          <cell r="E17">
            <v>58.1</v>
          </cell>
          <cell r="F17">
            <v>62.1</v>
          </cell>
          <cell r="G17">
            <v>13.7</v>
          </cell>
        </row>
        <row r="19">
          <cell r="E19">
            <v>182.82</v>
          </cell>
          <cell r="F19">
            <v>67.162999999999997</v>
          </cell>
          <cell r="G19">
            <v>12.13</v>
          </cell>
        </row>
        <row r="25">
          <cell r="E25">
            <v>9.99</v>
          </cell>
          <cell r="F25">
            <v>29588.95</v>
          </cell>
          <cell r="G25">
            <v>6113.94</v>
          </cell>
        </row>
        <row r="26">
          <cell r="E26">
            <v>3.12</v>
          </cell>
          <cell r="F26">
            <v>48.27</v>
          </cell>
          <cell r="G26">
            <v>9</v>
          </cell>
        </row>
        <row r="35">
          <cell r="E35">
            <v>7.2</v>
          </cell>
          <cell r="F35">
            <v>165537</v>
          </cell>
          <cell r="G35">
            <v>246277</v>
          </cell>
        </row>
        <row r="36">
          <cell r="E36">
            <v>3.01</v>
          </cell>
          <cell r="F36">
            <v>2372.0300000000002</v>
          </cell>
          <cell r="G36">
            <v>83.22</v>
          </cell>
        </row>
      </sheetData>
      <sheetData sheetId="11">
        <row r="8">
          <cell r="E8">
            <v>38.119999999999997</v>
          </cell>
          <cell r="H8">
            <v>0</v>
          </cell>
        </row>
        <row r="11">
          <cell r="H11">
            <v>0</v>
          </cell>
        </row>
        <row r="12">
          <cell r="H12">
            <v>1.7892880000319999</v>
          </cell>
        </row>
        <row r="13">
          <cell r="E13">
            <v>58.277000000000001</v>
          </cell>
        </row>
        <row r="14">
          <cell r="E14">
            <v>12.857970160000001</v>
          </cell>
        </row>
        <row r="16">
          <cell r="E16">
            <v>4</v>
          </cell>
        </row>
        <row r="18">
          <cell r="E18">
            <v>4.0999999999999996</v>
          </cell>
        </row>
        <row r="20">
          <cell r="E20">
            <v>6.5000000000000002E-2</v>
          </cell>
        </row>
        <row r="26">
          <cell r="E26">
            <v>33.729999999999997</v>
          </cell>
          <cell r="H26">
            <v>0</v>
          </cell>
        </row>
        <row r="27">
          <cell r="E27">
            <v>0.23300000000000001</v>
          </cell>
          <cell r="H27">
            <v>8.92555429122E-3</v>
          </cell>
        </row>
        <row r="36">
          <cell r="E36">
            <v>44.387</v>
          </cell>
          <cell r="H36">
            <v>5.594207879966679</v>
          </cell>
        </row>
        <row r="37">
          <cell r="H37">
            <v>0</v>
          </cell>
        </row>
        <row r="38">
          <cell r="E38">
            <v>2.98</v>
          </cell>
        </row>
      </sheetData>
      <sheetData sheetId="12">
        <row r="38">
          <cell r="E38">
            <v>9190.26</v>
          </cell>
        </row>
        <row r="57">
          <cell r="F57">
            <v>26665.239999999998</v>
          </cell>
          <cell r="I57">
            <v>11936</v>
          </cell>
          <cell r="J57">
            <v>37677.56</v>
          </cell>
          <cell r="M57">
            <v>0</v>
          </cell>
        </row>
        <row r="58">
          <cell r="F58">
            <v>113.212</v>
          </cell>
          <cell r="I58">
            <v>24410.564999999999</v>
          </cell>
          <cell r="J58">
            <v>0</v>
          </cell>
          <cell r="M58">
            <v>0</v>
          </cell>
        </row>
        <row r="59">
          <cell r="E59">
            <v>1623.895</v>
          </cell>
          <cell r="F59">
            <v>25854</v>
          </cell>
          <cell r="I59">
            <v>0</v>
          </cell>
          <cell r="J59">
            <v>0</v>
          </cell>
          <cell r="M59">
            <v>129.48417890000002</v>
          </cell>
        </row>
        <row r="60">
          <cell r="F60">
            <v>1.1000000000000001</v>
          </cell>
          <cell r="I60">
            <v>0</v>
          </cell>
          <cell r="J60">
            <v>0</v>
          </cell>
          <cell r="M60">
            <v>0</v>
          </cell>
        </row>
        <row r="61">
          <cell r="F61">
            <v>0</v>
          </cell>
          <cell r="K61">
            <v>0</v>
          </cell>
          <cell r="L61">
            <v>0</v>
          </cell>
          <cell r="M61">
            <v>0</v>
          </cell>
        </row>
      </sheetData>
      <sheetData sheetId="13">
        <row r="26">
          <cell r="N26">
            <v>6.1269090356293056E-2</v>
          </cell>
        </row>
      </sheetData>
      <sheetData sheetId="14">
        <row r="9">
          <cell r="H9">
            <v>2.9602357515478624E-2</v>
          </cell>
        </row>
      </sheetData>
      <sheetData sheetId="15">
        <row r="70">
          <cell r="H70">
            <v>634.37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Charts"/>
      <sheetName val="HCM Display"/>
      <sheetName val="Performance by Country (2022)"/>
      <sheetName val="SD Display"/>
      <sheetName val="HCM SD"/>
      <sheetName val="By the numbers - 2022"/>
      <sheetName val="HC Pivot"/>
      <sheetName val="HC Pivot - By Country"/>
      <sheetName val="HC Pivot - Part Time"/>
      <sheetName val="Hiring Pivot"/>
      <sheetName val="Promo Pivot"/>
      <sheetName val="Promo Pivot 2"/>
      <sheetName val="Union Pivot"/>
      <sheetName val="University Pivot"/>
      <sheetName val="Vol Attr Pivot"/>
      <sheetName val="HC Raw Data"/>
      <sheetName val="Sheet1"/>
      <sheetName val="HC Monthly 2022 Raw Data"/>
      <sheetName val="HC Petro-Label"/>
      <sheetName val="Hiring Raw Data"/>
      <sheetName val="Promo"/>
      <sheetName val="Promo 2"/>
      <sheetName val="Vol Attr"/>
      <sheetName val="University Metrics Raw Data"/>
      <sheetName val="Union Data"/>
      <sheetName val="Queries"/>
      <sheetName val="Transformed Data"/>
    </sheetNames>
    <sheetDataSet>
      <sheetData sheetId="0"/>
      <sheetData sheetId="1"/>
      <sheetData sheetId="2"/>
      <sheetData sheetId="3">
        <row r="141">
          <cell r="H141">
            <v>9500</v>
          </cell>
        </row>
        <row r="143">
          <cell r="H143">
            <v>0.27100000000000002</v>
          </cell>
        </row>
        <row r="144">
          <cell r="H144">
            <v>0.26</v>
          </cell>
        </row>
        <row r="145">
          <cell r="H145">
            <v>0.25</v>
          </cell>
        </row>
        <row r="146">
          <cell r="H146">
            <v>0.26</v>
          </cell>
        </row>
        <row r="147">
          <cell r="H147">
            <v>0.3031169573920503</v>
          </cell>
        </row>
        <row r="148">
          <cell r="H148">
            <v>0.21134249003101463</v>
          </cell>
        </row>
        <row r="153">
          <cell r="H153">
            <v>10.9</v>
          </cell>
        </row>
        <row r="154">
          <cell r="H154">
            <v>17.5</v>
          </cell>
        </row>
        <row r="156">
          <cell r="H156">
            <v>7.5999999999999998E-2</v>
          </cell>
        </row>
        <row r="157">
          <cell r="H157">
            <v>0.61899999999999999</v>
          </cell>
        </row>
        <row r="158">
          <cell r="H158">
            <v>0.30499999999999999</v>
          </cell>
        </row>
      </sheetData>
      <sheetData sheetId="4"/>
      <sheetData sheetId="5"/>
      <sheetData sheetId="6"/>
      <sheetData sheetId="7">
        <row r="6">
          <cell r="E6">
            <v>6242</v>
          </cell>
          <cell r="F6">
            <v>815</v>
          </cell>
          <cell r="G6">
            <v>1944</v>
          </cell>
          <cell r="H6">
            <v>296</v>
          </cell>
          <cell r="I6">
            <v>227</v>
          </cell>
        </row>
        <row r="23">
          <cell r="E23">
            <v>0.28788849727651394</v>
          </cell>
          <cell r="F23">
            <v>0.25766871165644173</v>
          </cell>
          <cell r="G23">
            <v>0.21039094650205761</v>
          </cell>
          <cell r="H23">
            <v>0.19256756756756757</v>
          </cell>
          <cell r="I23">
            <v>0.4933920704845815</v>
          </cell>
        </row>
        <row r="40">
          <cell r="G40">
            <v>0.26476190476190475</v>
          </cell>
          <cell r="H40">
            <v>0.26282051282051283</v>
          </cell>
          <cell r="I40">
            <v>0.22968197879858657</v>
          </cell>
          <cell r="J40">
            <v>0.13043478260869565</v>
          </cell>
          <cell r="K40">
            <v>0.45454545454545453</v>
          </cell>
        </row>
        <row r="58">
          <cell r="G58">
            <v>0.27272727272727271</v>
          </cell>
          <cell r="H58">
            <v>0.2</v>
          </cell>
          <cell r="I58">
            <v>0.19230769230769232</v>
          </cell>
          <cell r="J58">
            <v>0</v>
          </cell>
          <cell r="K58">
            <v>0</v>
          </cell>
        </row>
        <row r="74">
          <cell r="G74">
            <v>0.26237623762376239</v>
          </cell>
          <cell r="H74">
            <v>0.26950354609929078</v>
          </cell>
          <cell r="I74">
            <v>0.23809523809523808</v>
          </cell>
          <cell r="J74">
            <v>0.14285714285714285</v>
          </cell>
          <cell r="K74">
            <v>0.46511627906976744</v>
          </cell>
        </row>
        <row r="91">
          <cell r="G91">
            <v>0.31093716025222873</v>
          </cell>
          <cell r="H91">
            <v>0.31419457735247208</v>
          </cell>
          <cell r="I91">
            <v>0.27150749802683505</v>
          </cell>
          <cell r="J91">
            <v>0.1672473867595819</v>
          </cell>
          <cell r="K91">
            <v>0.4719626168224299</v>
          </cell>
        </row>
        <row r="118">
          <cell r="E118">
            <v>10.11823133611022</v>
          </cell>
          <cell r="F118">
            <v>9.3509202453987736</v>
          </cell>
          <cell r="G118">
            <v>14.382716049382717</v>
          </cell>
          <cell r="H118">
            <v>7.8952702702702702</v>
          </cell>
          <cell r="I118">
            <v>10.775330396475772</v>
          </cell>
        </row>
        <row r="140">
          <cell r="E140">
            <v>16.19352771547581</v>
          </cell>
          <cell r="F140">
            <v>18.736196319018404</v>
          </cell>
          <cell r="G140">
            <v>20.760288065843621</v>
          </cell>
          <cell r="H140">
            <v>19.631756756756758</v>
          </cell>
          <cell r="I140">
            <v>18.58590308370044</v>
          </cell>
        </row>
        <row r="171">
          <cell r="N171">
            <v>0.10781800704902275</v>
          </cell>
          <cell r="O171">
            <v>3.6809815950920248E-2</v>
          </cell>
          <cell r="P171">
            <v>8.5390946502057613E-2</v>
          </cell>
          <cell r="Q171">
            <v>5.4054054054054057E-2</v>
          </cell>
          <cell r="R171">
            <v>1.7621145374449341E-2</v>
          </cell>
        </row>
        <row r="174">
          <cell r="N174">
            <v>0.6054149311118231</v>
          </cell>
          <cell r="O174">
            <v>0.72883435582822087</v>
          </cell>
          <cell r="P174">
            <v>0.50617283950617287</v>
          </cell>
          <cell r="Q174">
            <v>0.67567567567567566</v>
          </cell>
          <cell r="R174">
            <v>0.76211453744493396</v>
          </cell>
        </row>
        <row r="177">
          <cell r="N177">
            <v>0.28676706183915412</v>
          </cell>
          <cell r="O177">
            <v>0.2343558282208589</v>
          </cell>
          <cell r="P177">
            <v>0.40843621399176955</v>
          </cell>
          <cell r="Q177">
            <v>0.27027027027027029</v>
          </cell>
          <cell r="R177">
            <v>0.22026431718061673</v>
          </cell>
        </row>
        <row r="184">
          <cell r="G184">
            <v>0.2012072434607646</v>
          </cell>
          <cell r="H184">
            <v>0.20100502512562815</v>
          </cell>
          <cell r="I184">
            <v>0.24669603524229075</v>
          </cell>
          <cell r="J184">
            <v>0.18867924528301888</v>
          </cell>
          <cell r="K184">
            <v>0.25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32860-397E-47D9-9FD4-92F54E18A374}">
  <sheetPr>
    <pageSetUpPr fitToPage="1"/>
  </sheetPr>
  <dimension ref="A1:IH90"/>
  <sheetViews>
    <sheetView tabSelected="1" topLeftCell="A46" workbookViewId="0">
      <selection activeCell="L61" sqref="L61"/>
    </sheetView>
  </sheetViews>
  <sheetFormatPr defaultColWidth="9.1796875" defaultRowHeight="12.5" x14ac:dyDescent="0.25"/>
  <cols>
    <col min="1" max="1" width="5.81640625" style="5" customWidth="1"/>
    <col min="2" max="2" width="15" style="5" customWidth="1"/>
    <col min="3" max="3" width="44.81640625" style="5" customWidth="1"/>
    <col min="4" max="5" width="11.1796875" style="5" customWidth="1"/>
    <col min="6" max="6" width="12.54296875" style="5" customWidth="1"/>
    <col min="7" max="7" width="11.81640625" style="5" customWidth="1"/>
    <col min="8" max="8" width="12.81640625" style="5" customWidth="1"/>
    <col min="9" max="9" width="11.1796875" style="5" customWidth="1"/>
    <col min="10" max="10" width="2.81640625" style="5" customWidth="1"/>
    <col min="11" max="16384" width="9.1796875" style="5"/>
  </cols>
  <sheetData>
    <row r="1" spans="1:242" x14ac:dyDescent="0.25">
      <c r="A1" s="1"/>
      <c r="B1" s="2"/>
      <c r="C1" s="2"/>
      <c r="D1" s="2"/>
      <c r="E1" s="2"/>
      <c r="F1" s="3"/>
      <c r="G1" s="3"/>
      <c r="H1" s="3"/>
      <c r="I1" s="3"/>
      <c r="J1" s="3"/>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row>
    <row r="2" spans="1:242" ht="4.5" customHeight="1" x14ac:dyDescent="0.25">
      <c r="A2" s="2"/>
      <c r="B2" s="47" t="s">
        <v>0</v>
      </c>
      <c r="C2" s="47"/>
      <c r="D2" s="47"/>
      <c r="E2" s="47"/>
      <c r="F2" s="47"/>
      <c r="G2" s="47"/>
      <c r="H2" s="47"/>
      <c r="I2" s="47"/>
      <c r="J2" s="47"/>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row>
    <row r="3" spans="1:242" x14ac:dyDescent="0.25">
      <c r="A3" s="3"/>
      <c r="B3" s="3"/>
      <c r="C3" s="3"/>
      <c r="D3" s="51" t="s">
        <v>53</v>
      </c>
      <c r="E3" s="51"/>
      <c r="F3" s="51"/>
      <c r="G3" s="51"/>
      <c r="H3" s="51"/>
      <c r="I3" s="51"/>
      <c r="J3" s="51"/>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row>
    <row r="4" spans="1:242" ht="13" x14ac:dyDescent="0.3">
      <c r="A4" s="3"/>
      <c r="B4" s="6"/>
      <c r="C4" s="6"/>
      <c r="D4" s="51"/>
      <c r="E4" s="51"/>
      <c r="F4" s="51"/>
      <c r="G4" s="51"/>
      <c r="H4" s="51"/>
      <c r="I4" s="51"/>
      <c r="J4" s="51"/>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row>
    <row r="5" spans="1:242" x14ac:dyDescent="0.25">
      <c r="A5" s="3"/>
      <c r="B5" s="3"/>
      <c r="C5" s="3"/>
      <c r="D5" s="51"/>
      <c r="E5" s="51"/>
      <c r="F5" s="51"/>
      <c r="G5" s="51"/>
      <c r="H5" s="51"/>
      <c r="I5" s="51"/>
      <c r="J5" s="51"/>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row>
    <row r="6" spans="1:242" ht="14.5" x14ac:dyDescent="0.25">
      <c r="A6" s="3"/>
      <c r="B6" s="3"/>
      <c r="C6" s="3"/>
      <c r="D6" s="52" t="s">
        <v>54</v>
      </c>
      <c r="E6" s="52"/>
      <c r="F6" s="52"/>
      <c r="G6" s="52"/>
      <c r="H6" s="52"/>
      <c r="I6" s="52"/>
      <c r="J6" s="3"/>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row>
    <row r="7" spans="1:242" ht="15.5" thickBot="1" x14ac:dyDescent="0.35">
      <c r="A7" s="3"/>
      <c r="B7" s="7" t="s">
        <v>1</v>
      </c>
      <c r="C7" s="3"/>
      <c r="D7" s="8" t="s">
        <v>2</v>
      </c>
      <c r="E7" s="8" t="s">
        <v>3</v>
      </c>
      <c r="F7" s="8" t="s">
        <v>4</v>
      </c>
      <c r="G7" s="8" t="s">
        <v>5</v>
      </c>
      <c r="H7" s="8" t="s">
        <v>55</v>
      </c>
      <c r="I7" s="8" t="s">
        <v>36</v>
      </c>
      <c r="J7" s="9"/>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row>
    <row r="8" spans="1:242" ht="13" x14ac:dyDescent="0.3">
      <c r="A8" s="3"/>
      <c r="B8" s="7"/>
      <c r="C8" s="3"/>
      <c r="D8" s="10"/>
      <c r="E8" s="10"/>
      <c r="F8" s="10"/>
      <c r="G8" s="10"/>
      <c r="H8" s="10"/>
      <c r="I8" s="10"/>
      <c r="J8" s="9"/>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row>
    <row r="9" spans="1:242" ht="13" x14ac:dyDescent="0.3">
      <c r="A9" s="3"/>
      <c r="B9" s="7"/>
      <c r="C9" s="3"/>
      <c r="D9" s="10"/>
      <c r="E9" s="10"/>
      <c r="F9" s="10"/>
      <c r="G9" s="10"/>
      <c r="H9" s="10"/>
      <c r="I9" s="10"/>
      <c r="J9" s="9"/>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row>
    <row r="10" spans="1:242" ht="13" x14ac:dyDescent="0.3">
      <c r="A10" s="3"/>
      <c r="B10" s="48" t="s">
        <v>40</v>
      </c>
      <c r="C10" s="11"/>
      <c r="D10" s="12"/>
      <c r="E10" s="12"/>
      <c r="F10" s="12"/>
      <c r="G10" s="12"/>
      <c r="H10" s="12"/>
      <c r="I10" s="12"/>
      <c r="J10" s="9"/>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row>
    <row r="11" spans="1:242" ht="13" x14ac:dyDescent="0.3">
      <c r="A11" s="3"/>
      <c r="B11" s="11"/>
      <c r="C11" s="11"/>
      <c r="D11" s="12"/>
      <c r="E11" s="12"/>
      <c r="F11" s="12"/>
      <c r="G11" s="12"/>
      <c r="H11" s="12"/>
      <c r="I11" s="12"/>
      <c r="J11" s="9"/>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row>
    <row r="12" spans="1:242" ht="13" x14ac:dyDescent="0.3">
      <c r="A12" s="4"/>
      <c r="B12" s="9" t="s">
        <v>41</v>
      </c>
      <c r="C12" s="9"/>
      <c r="D12" s="28"/>
      <c r="E12" s="28"/>
      <c r="F12" s="28"/>
      <c r="G12" s="28"/>
      <c r="H12" s="28"/>
      <c r="I12" s="29"/>
      <c r="J12" s="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row>
    <row r="13" spans="1:242" ht="15.5" x14ac:dyDescent="0.4">
      <c r="A13" s="4"/>
      <c r="B13" s="3" t="s">
        <v>10</v>
      </c>
      <c r="C13" s="3"/>
      <c r="D13" s="38">
        <f>('[1]Greenhouse Gases V3'!J26+'[1]Greenhouse Gases V3'!J27+'[1]Greenhouse Gases V3'!J36+'[1]Greenhouse Gases V3'!J37)/10^3</f>
        <v>6129.1431650302193</v>
      </c>
      <c r="E13" s="38">
        <f>'[1]Greenhouse Gases V3'!J13/10^3</f>
        <v>3216.65688</v>
      </c>
      <c r="F13" s="38">
        <f>('[1]Greenhouse Gases V3'!J16+'[1]Greenhouse Gases V3'!J14)/1000</f>
        <v>1093.52761317</v>
      </c>
      <c r="G13" s="38">
        <f>'[1]Greenhouse Gases V3'!J8/1000</f>
        <v>2103.5511800000004</v>
      </c>
      <c r="H13" s="38">
        <f>('[1]Greenhouse Gases V3'!J20+'[1]Greenhouse Gases V3'!J18)/1000</f>
        <v>685.36830000000009</v>
      </c>
      <c r="I13" s="38">
        <f>SUM(D13:H13)</f>
        <v>13228.247138200219</v>
      </c>
      <c r="J13" s="16"/>
      <c r="K13" s="1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row>
    <row r="14" spans="1:242" ht="15.5" x14ac:dyDescent="0.4">
      <c r="A14" s="4"/>
      <c r="B14" s="3" t="s">
        <v>11</v>
      </c>
      <c r="C14" s="3"/>
      <c r="D14" s="37">
        <f>('[1]Greenhouse Gases V3'!M26+'[1]Greenhouse Gases V3'!M27+'[1]Greenhouse Gases V3'!M36+'[1]Greenhouse Gases V3'!M37)/10^3</f>
        <v>710.73203000000001</v>
      </c>
      <c r="E14" s="37">
        <f>'[1]Greenhouse Gases V3'!M13/10^3</f>
        <v>335.60883000000001</v>
      </c>
      <c r="F14" s="37">
        <f>('[1]Greenhouse Gases V3'!M14+'[1]Greenhouse Gases V3'!M16)/1000</f>
        <v>13.548</v>
      </c>
      <c r="G14" s="44" t="s">
        <v>39</v>
      </c>
      <c r="H14" s="46" t="s">
        <v>35</v>
      </c>
      <c r="I14" s="38">
        <f>SUM(D14:H14)</f>
        <v>1059.88886</v>
      </c>
      <c r="J14" s="16"/>
      <c r="K14" s="1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row>
    <row r="15" spans="1:242" ht="15.5" x14ac:dyDescent="0.4">
      <c r="A15" s="4"/>
      <c r="B15" s="3" t="s">
        <v>37</v>
      </c>
      <c r="C15" s="3"/>
      <c r="D15" s="38">
        <f>('[1]Greenhouse Gases V3'!Y26+'[1]Greenhouse Gases V3'!Y27+'[1]Greenhouse Gases V3'!Y36+'[1]Greenhouse Gases V3'!Y37)/10^3</f>
        <v>1592.901827801438</v>
      </c>
      <c r="E15" s="37">
        <f>'[1]Greenhouse Gases V3'!Y13/1000</f>
        <v>46.285925000000006</v>
      </c>
      <c r="F15" s="37">
        <f>('[1]Greenhouse Gases V3'!Y16+'[1]Greenhouse Gases V3'!Y14)/1000</f>
        <v>26.986585121249998</v>
      </c>
      <c r="G15" s="37">
        <f>'[1]Greenhouse Gases V3'!Y8/1000</f>
        <v>28.360250000000001</v>
      </c>
      <c r="H15" s="37">
        <f>('[1]Greenhouse Gases V3'!Y18+'[1]Greenhouse Gases V3'!Y20)/1000</f>
        <v>9.9607500000000009</v>
      </c>
      <c r="I15" s="38">
        <f>SUM(D15:H15)</f>
        <v>1704.4953379226879</v>
      </c>
      <c r="J15" s="16"/>
      <c r="K15" s="1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row>
    <row r="16" spans="1:242" ht="15.5" x14ac:dyDescent="0.4">
      <c r="A16" s="4"/>
      <c r="B16" s="19" t="s">
        <v>44</v>
      </c>
      <c r="C16" s="3"/>
      <c r="D16" s="37">
        <f>('[1]Greenhouse Gases V3'!AH26+'[1]Greenhouse Gases V3'!AH27+'[1]Greenhouse Gases V3'!AH36+'[1]Greenhouse Gases V3'!AH37)/10^3</f>
        <v>7.9033390978040003</v>
      </c>
      <c r="E16" s="37">
        <f>'[1]Greenhouse Gases V3'!AH13/1000</f>
        <v>6.7634080000000001</v>
      </c>
      <c r="F16" s="37">
        <f>('[1]Greenhouse Gases V3'!AH14+'[1]Greenhouse Gases V3'!AH16)/1000</f>
        <v>3.8740000000000001</v>
      </c>
      <c r="G16" s="37">
        <f>'[1]Greenhouse Gases V3'!AH8/1000</f>
        <v>1.7284000000000002</v>
      </c>
      <c r="H16" s="37">
        <f>('[1]Greenhouse Gases V3'!AH18+'[1]Greenhouse Gases V3'!AH20)/1000</f>
        <v>1.1741199999999998</v>
      </c>
      <c r="I16" s="37">
        <f>SUM(D16:H16)</f>
        <v>21.443267097804</v>
      </c>
      <c r="J16" s="16"/>
      <c r="K16" s="1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row>
    <row r="17" spans="1:242" ht="13" x14ac:dyDescent="0.3">
      <c r="A17" s="3"/>
      <c r="B17" s="45" t="s">
        <v>42</v>
      </c>
      <c r="C17" s="15"/>
      <c r="D17" s="39">
        <f t="shared" ref="D17:I17" si="0">SUM(D13:D16)</f>
        <v>8440.6803619294606</v>
      </c>
      <c r="E17" s="39">
        <f t="shared" si="0"/>
        <v>3605.3150430000001</v>
      </c>
      <c r="F17" s="39">
        <f t="shared" si="0"/>
        <v>1137.9361982912501</v>
      </c>
      <c r="G17" s="39">
        <f t="shared" si="0"/>
        <v>2133.6398300000005</v>
      </c>
      <c r="H17" s="39">
        <f t="shared" si="0"/>
        <v>696.50317000000007</v>
      </c>
      <c r="I17" s="39">
        <f t="shared" si="0"/>
        <v>16014.07460322071</v>
      </c>
      <c r="J17" s="3"/>
      <c r="K17" s="1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row>
    <row r="18" spans="1:242" ht="13" x14ac:dyDescent="0.3">
      <c r="A18" s="3"/>
      <c r="B18" s="9"/>
      <c r="C18" s="9"/>
      <c r="D18" s="28"/>
      <c r="E18" s="28"/>
      <c r="F18" s="28"/>
      <c r="G18" s="28"/>
      <c r="H18" s="28"/>
      <c r="I18" s="28"/>
      <c r="J18" s="3"/>
      <c r="K18" s="1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row>
    <row r="19" spans="1:242" ht="15" x14ac:dyDescent="0.4">
      <c r="A19" s="4"/>
      <c r="B19" s="9" t="s">
        <v>52</v>
      </c>
      <c r="C19" s="9"/>
      <c r="D19" s="40">
        <f>D17/'[1]ConocoPhillips Throughput'!G53</f>
        <v>18.958874153611692</v>
      </c>
      <c r="E19" s="40">
        <f>E17/'[1]ConocoPhillips Throughput'!G54</f>
        <v>56.309847889544507</v>
      </c>
      <c r="F19" s="40">
        <f>F17/'[1]ConocoPhillips Throughput'!G55</f>
        <v>14.155931772886333</v>
      </c>
      <c r="G19" s="40">
        <f>G17/'[1]ConocoPhillips Throughput'!G56</f>
        <v>25.843505692829464</v>
      </c>
      <c r="H19" s="40">
        <f>H17/'[1]ConocoPhillips Throughput'!G57</f>
        <v>43.26106645962733</v>
      </c>
      <c r="I19" s="40">
        <f>I17/'[1]ConocoPhillips Throughput'!G42</f>
        <v>23.26672817921397</v>
      </c>
      <c r="J19" s="3"/>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row>
    <row r="20" spans="1:242" ht="13" x14ac:dyDescent="0.3">
      <c r="A20" s="4"/>
      <c r="B20" s="9"/>
      <c r="C20" s="9"/>
      <c r="D20" s="30"/>
      <c r="E20" s="30"/>
      <c r="F20" s="30"/>
      <c r="G20" s="30"/>
      <c r="H20" s="30"/>
      <c r="I20" s="30"/>
      <c r="J20" s="3"/>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row>
    <row r="21" spans="1:242" ht="13" x14ac:dyDescent="0.3">
      <c r="A21" s="4"/>
      <c r="B21" s="9" t="s">
        <v>12</v>
      </c>
      <c r="C21" s="9"/>
      <c r="D21" s="37">
        <f>'[1]ConocoPhillips Waste Gases'!E36+'[1]ConocoPhillips Waste Gases'!E26</f>
        <v>15972.450569727</v>
      </c>
      <c r="E21" s="37">
        <f>'[1]ConocoPhillips Waste Gases'!E13</f>
        <v>238.91200000000001</v>
      </c>
      <c r="F21" s="37">
        <f>'[1]ConocoPhillips Waste Gases'!E16+'[1]ConocoPhillips Waste Gases'!E14</f>
        <v>600.09470903299996</v>
      </c>
      <c r="G21" s="37">
        <f>'[1]ConocoPhillips Waste Gases'!E8</f>
        <v>665.71</v>
      </c>
      <c r="H21" s="37">
        <f>'[1]ConocoPhillips Waste Gases'!E18</f>
        <v>380.8</v>
      </c>
      <c r="I21" s="37">
        <f>'[1]ConocoPhillips Waste Gases'!E39</f>
        <v>17857.967278759999</v>
      </c>
      <c r="J21" s="3"/>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row>
    <row r="22" spans="1:242" ht="13" x14ac:dyDescent="0.3">
      <c r="A22" s="3"/>
      <c r="B22" s="9"/>
      <c r="C22" s="9"/>
      <c r="D22" s="28"/>
      <c r="E22" s="28"/>
      <c r="F22" s="28"/>
      <c r="G22" s="28"/>
      <c r="H22" s="28"/>
      <c r="I22" s="28"/>
      <c r="J22" s="3"/>
      <c r="K22" s="1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row>
    <row r="23" spans="1:242" ht="13" x14ac:dyDescent="0.3">
      <c r="A23" s="4"/>
      <c r="B23" s="9" t="s">
        <v>13</v>
      </c>
      <c r="C23" s="9"/>
      <c r="D23" s="28"/>
      <c r="E23" s="28"/>
      <c r="F23" s="28"/>
      <c r="G23" s="28"/>
      <c r="H23" s="28"/>
      <c r="I23" s="28"/>
      <c r="J23" s="3"/>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row>
    <row r="24" spans="1:242" x14ac:dyDescent="0.25">
      <c r="A24" s="4"/>
      <c r="B24" s="3" t="s">
        <v>68</v>
      </c>
      <c r="C24" s="3"/>
      <c r="D24" s="41">
        <f>'[1]ConocoPhillips Air '!E26+'[1]ConocoPhillips Air '!E27+'[1]ConocoPhillips Air '!E36+'[1]ConocoPhillips Air '!E37</f>
        <v>94256.845479921001</v>
      </c>
      <c r="E24" s="37">
        <f>'[1]ConocoPhillips Air '!E13</f>
        <v>534.73397999999997</v>
      </c>
      <c r="F24" s="37">
        <f>'[1]ConocoPhillips Air '!E15+'[1]ConocoPhillips Air '!E17</f>
        <v>3533.33012328</v>
      </c>
      <c r="G24" s="37">
        <f>'[1]ConocoPhillips Air '!E8</f>
        <v>77.12</v>
      </c>
      <c r="H24" s="37">
        <f>'[1]ConocoPhillips Air '!E21+'[1]ConocoPhillips Air '!E19</f>
        <v>105.59</v>
      </c>
      <c r="I24" s="38">
        <f>SUM(D24:H24)</f>
        <v>98507.619583200998</v>
      </c>
      <c r="J24" s="16"/>
      <c r="K24" s="26"/>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row>
    <row r="25" spans="1:242" x14ac:dyDescent="0.25">
      <c r="A25" s="4"/>
      <c r="B25" s="3" t="s">
        <v>14</v>
      </c>
      <c r="C25" s="3"/>
      <c r="D25" s="37">
        <f>'[1]ConocoPhillips Air '!F26+'[1]ConocoPhillips Air '!F27+'[1]ConocoPhillips Air '!F36+'[1]ConocoPhillips Air '!F37</f>
        <v>42846.268449704003</v>
      </c>
      <c r="E25" s="37">
        <f>'[1]ConocoPhillips Air '!F13</f>
        <v>2085.8160600000001</v>
      </c>
      <c r="F25" s="37">
        <f>'[1]ConocoPhillips Air '!F15+'[1]ConocoPhillips Air '!F17</f>
        <v>1932.696238665</v>
      </c>
      <c r="G25" s="37">
        <f>'[1]ConocoPhillips Air '!F8</f>
        <v>1193.19</v>
      </c>
      <c r="H25" s="37">
        <f>'[1]ConocoPhillips Air '!F19+'[1]ConocoPhillips Air '!F21</f>
        <v>469.8</v>
      </c>
      <c r="I25" s="38">
        <f t="shared" ref="I25:I27" si="1">SUM(D25:H25)</f>
        <v>48527.770748369003</v>
      </c>
      <c r="J25" s="16"/>
      <c r="K25" s="14"/>
      <c r="L25" s="25"/>
      <c r="M25" s="25"/>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row>
    <row r="26" spans="1:242" x14ac:dyDescent="0.25">
      <c r="A26" s="4"/>
      <c r="B26" s="3" t="s">
        <v>15</v>
      </c>
      <c r="C26" s="3"/>
      <c r="D26" s="37">
        <f>'[1]ConocoPhillips Air '!G26+'[1]ConocoPhillips Air '!G27+'[1]ConocoPhillips Air '!G36+'[1]ConocoPhillips Air '!G38</f>
        <v>1548.1094865510001</v>
      </c>
      <c r="E26" s="37">
        <f>'[1]ConocoPhillips Air '!G13</f>
        <v>929.76693999999998</v>
      </c>
      <c r="F26" s="37">
        <f>'[1]ConocoPhillips Air '!G15+'[1]ConocoPhillips Air '!G17</f>
        <v>120.18351857499999</v>
      </c>
      <c r="G26" s="37">
        <f>'[1]ConocoPhillips Air '!G8</f>
        <v>14.73</v>
      </c>
      <c r="H26" s="37">
        <f>'[1]ConocoPhillips Air '!G19+'[1]ConocoPhillips Air '!G21</f>
        <v>88.02000000000001</v>
      </c>
      <c r="I26" s="38">
        <f t="shared" si="1"/>
        <v>2700.809945126</v>
      </c>
      <c r="J26" s="16"/>
      <c r="K26" s="1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row>
    <row r="27" spans="1:242" x14ac:dyDescent="0.25">
      <c r="A27" s="4"/>
      <c r="B27" s="3" t="s">
        <v>16</v>
      </c>
      <c r="C27" s="3"/>
      <c r="D27" s="37">
        <f>'[1]ConocoPhillips Air '!H26+'[1]ConocoPhillips Air '!H28+'[1]ConocoPhillips Air '!H36+'[1]ConocoPhillips Air '!H38</f>
        <v>1246.1935030069999</v>
      </c>
      <c r="E27" s="37">
        <f>'[1]ConocoPhillips Air '!H13</f>
        <v>114.93527</v>
      </c>
      <c r="F27" s="37">
        <f>'[1]ConocoPhillips Air '!H15+'[1]ConocoPhillips Air '!H17</f>
        <v>78.333718743999995</v>
      </c>
      <c r="G27" s="37">
        <f>'[1]ConocoPhillips Air '!H8</f>
        <v>52</v>
      </c>
      <c r="H27" s="37">
        <f>'[1]ConocoPhillips Air '!H19+'[1]ConocoPhillips Air '!H21</f>
        <v>16.399999999999999</v>
      </c>
      <c r="I27" s="38">
        <f t="shared" si="1"/>
        <v>1507.8624917509999</v>
      </c>
      <c r="J27" s="16"/>
      <c r="K27" s="1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row>
    <row r="28" spans="1:242" ht="13" x14ac:dyDescent="0.3">
      <c r="A28" s="4"/>
      <c r="B28" s="9"/>
      <c r="C28" s="9"/>
      <c r="D28" s="13"/>
      <c r="E28" s="13"/>
      <c r="F28" s="13"/>
      <c r="G28" s="13"/>
      <c r="H28" s="13"/>
      <c r="I28" s="13"/>
      <c r="J28" s="3"/>
      <c r="K28" s="1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row>
    <row r="29" spans="1:242" ht="13" x14ac:dyDescent="0.3">
      <c r="A29" s="3"/>
      <c r="B29" s="9" t="s">
        <v>7</v>
      </c>
      <c r="C29" s="9"/>
      <c r="D29" s="3"/>
      <c r="E29" s="3"/>
      <c r="F29" s="3"/>
      <c r="G29" s="3"/>
      <c r="H29" s="3"/>
      <c r="I29" s="3"/>
      <c r="J29" s="3"/>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row>
    <row r="30" spans="1:242" x14ac:dyDescent="0.25">
      <c r="A30" s="3"/>
      <c r="B30" s="3" t="s">
        <v>8</v>
      </c>
      <c r="C30" s="3"/>
      <c r="D30" s="32">
        <f>'[1]ConocoPhillips Energy'!E26+'[1]ConocoPhillips Energy'!E27+'[1]ConocoPhillips Energy'!E36+'[1]ConocoPhillips Energy'!E38</f>
        <v>81.33</v>
      </c>
      <c r="E30" s="32">
        <f>'[1]ConocoPhillips Energy'!E13</f>
        <v>58.277000000000001</v>
      </c>
      <c r="F30" s="37">
        <f>'[1]ConocoPhillips Energy'!E16+'[1]ConocoPhillips Energy'!E14</f>
        <v>16.857970160000001</v>
      </c>
      <c r="G30" s="37">
        <f>'[1]ConocoPhillips Energy'!E8</f>
        <v>38.119999999999997</v>
      </c>
      <c r="H30" s="37">
        <f>'[1]ConocoPhillips Energy'!E18+'[1]ConocoPhillips Energy'!E20</f>
        <v>4.165</v>
      </c>
      <c r="I30" s="32">
        <f>SUM(D30:H30)</f>
        <v>198.74997016</v>
      </c>
      <c r="J30" s="3"/>
      <c r="K30" s="1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row>
    <row r="31" spans="1:242" x14ac:dyDescent="0.25">
      <c r="A31" s="3"/>
      <c r="B31" s="3" t="s">
        <v>9</v>
      </c>
      <c r="C31" s="3"/>
      <c r="D31" s="32">
        <f>'[1]ConocoPhillips Energy'!H26+'[1]ConocoPhillips Energy'!H27+'[1]ConocoPhillips Energy'!H36+'[1]ConocoPhillips Energy'!H37</f>
        <v>5.6031334342578987</v>
      </c>
      <c r="E31" s="32">
        <f>'[1]ConocoPhillips Energy'!H12+'[1]ConocoPhillips Energy'!H11</f>
        <v>1.7892880000319999</v>
      </c>
      <c r="F31" s="46" t="s">
        <v>35</v>
      </c>
      <c r="G31" s="37">
        <f>'[1]ConocoPhillips Energy'!H8</f>
        <v>0</v>
      </c>
      <c r="H31" s="46" t="s">
        <v>35</v>
      </c>
      <c r="I31" s="32">
        <f>SUM(D31:H31)</f>
        <v>7.3924214342898988</v>
      </c>
      <c r="J31" s="3"/>
      <c r="K31" s="1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row>
    <row r="32" spans="1:242" ht="13" x14ac:dyDescent="0.3">
      <c r="A32" s="3"/>
      <c r="B32" s="15" t="s">
        <v>43</v>
      </c>
      <c r="C32" s="15"/>
      <c r="D32" s="33">
        <f t="shared" ref="D32:I32" si="2">SUM(D30:D31)</f>
        <v>86.933133434257897</v>
      </c>
      <c r="E32" s="33">
        <f t="shared" si="2"/>
        <v>60.066288000032003</v>
      </c>
      <c r="F32" s="33">
        <f t="shared" si="2"/>
        <v>16.857970160000001</v>
      </c>
      <c r="G32" s="33">
        <f t="shared" si="2"/>
        <v>38.119999999999997</v>
      </c>
      <c r="H32" s="34">
        <f t="shared" si="2"/>
        <v>4.165</v>
      </c>
      <c r="I32" s="33">
        <f t="shared" si="2"/>
        <v>206.1423915942899</v>
      </c>
      <c r="J32" s="3"/>
      <c r="K32" s="1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row>
    <row r="33" spans="1:242" x14ac:dyDescent="0.25">
      <c r="A33" s="4"/>
      <c r="B33" s="3"/>
      <c r="C33" s="3"/>
      <c r="D33" s="28"/>
      <c r="E33" s="28"/>
      <c r="F33" s="28"/>
      <c r="G33" s="28"/>
      <c r="H33" s="28"/>
      <c r="I33" s="29"/>
      <c r="J33" s="3"/>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row>
    <row r="34" spans="1:242" ht="13" x14ac:dyDescent="0.3">
      <c r="A34" s="3"/>
      <c r="B34" s="48" t="s">
        <v>6</v>
      </c>
      <c r="C34" s="11"/>
      <c r="D34" s="12"/>
      <c r="E34" s="12"/>
      <c r="F34" s="12"/>
      <c r="G34" s="12"/>
      <c r="H34" s="12"/>
      <c r="I34" s="12"/>
      <c r="J34" s="9"/>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row>
    <row r="35" spans="1:242" ht="13" x14ac:dyDescent="0.3">
      <c r="A35" s="3"/>
      <c r="B35" s="11"/>
      <c r="C35" s="11"/>
      <c r="D35" s="12"/>
      <c r="E35" s="12"/>
      <c r="F35" s="12"/>
      <c r="G35" s="12"/>
      <c r="H35" s="12"/>
      <c r="I35" s="12"/>
      <c r="J35" s="9"/>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row>
    <row r="36" spans="1:242" ht="13" x14ac:dyDescent="0.3">
      <c r="A36" s="4"/>
      <c r="B36" s="9" t="s">
        <v>45</v>
      </c>
      <c r="C36" s="17"/>
      <c r="D36" s="13"/>
      <c r="E36" s="13"/>
      <c r="F36" s="13"/>
      <c r="G36" s="13"/>
      <c r="H36" s="13"/>
      <c r="I36" s="13"/>
      <c r="J36" s="3"/>
      <c r="K36" s="14"/>
      <c r="L36" s="18"/>
      <c r="M36" s="18"/>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row>
    <row r="37" spans="1:242" ht="13" x14ac:dyDescent="0.3">
      <c r="A37" s="4"/>
      <c r="B37" s="19" t="s">
        <v>46</v>
      </c>
      <c r="C37" s="9"/>
      <c r="D37" s="40">
        <v>5.4</v>
      </c>
      <c r="E37" s="40">
        <v>2.1</v>
      </c>
      <c r="F37" s="40">
        <f>'[1]ConocoPhillips Water'!E59/1000</f>
        <v>1.6238950000000001</v>
      </c>
      <c r="G37" s="46" t="s">
        <v>38</v>
      </c>
      <c r="H37" s="40">
        <v>0.1</v>
      </c>
      <c r="I37" s="42">
        <f>SUM(D37:H37)</f>
        <v>9.2238950000000006</v>
      </c>
      <c r="J37" s="3"/>
      <c r="K37" s="14"/>
      <c r="L37" s="18"/>
      <c r="M37" s="18"/>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row>
    <row r="38" spans="1:242" ht="15" x14ac:dyDescent="0.3">
      <c r="A38" s="4"/>
      <c r="B38" s="19" t="s">
        <v>69</v>
      </c>
      <c r="C38" s="9"/>
      <c r="D38" s="40">
        <f>'[1]ConocoPhillips Water'!F57/1000</f>
        <v>26.665239999999997</v>
      </c>
      <c r="E38" s="40">
        <f>'[1]ConocoPhillips Water'!F58/1000</f>
        <v>0.11321200000000001</v>
      </c>
      <c r="F38" s="40">
        <f>'[1]ConocoPhillips Water'!F59/1000</f>
        <v>25.853999999999999</v>
      </c>
      <c r="G38" s="37">
        <f>'[1]ConocoPhillips Water'!F61</f>
        <v>0</v>
      </c>
      <c r="H38" s="37">
        <f>'[1]ConocoPhillips Water'!F60/1000</f>
        <v>1.1000000000000001E-3</v>
      </c>
      <c r="I38" s="42">
        <f t="shared" ref="I38:I40" si="3">SUM(D38:H38)</f>
        <v>52.633552000000002</v>
      </c>
      <c r="J38" s="3"/>
      <c r="K38" s="14"/>
      <c r="L38" s="18"/>
      <c r="M38" s="18"/>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row>
    <row r="39" spans="1:242" ht="15" x14ac:dyDescent="0.3">
      <c r="A39" s="4"/>
      <c r="B39" s="19" t="s">
        <v>70</v>
      </c>
      <c r="C39" s="9"/>
      <c r="D39" s="40">
        <f>('[1]ConocoPhillips Water'!I57+'[1]ConocoPhillips Water'!J57)/1000</f>
        <v>49.61356</v>
      </c>
      <c r="E39" s="40">
        <f>('[1]ConocoPhillips Water'!I58+'[1]ConocoPhillips Water'!J58)/1000</f>
        <v>24.410564999999998</v>
      </c>
      <c r="F39" s="37">
        <f>'[1]ConocoPhillips Water'!I59+'[1]ConocoPhillips Water'!J59</f>
        <v>0</v>
      </c>
      <c r="G39" s="37">
        <f>'[1]ConocoPhillips Water'!K61+'[1]ConocoPhillips Water'!L61</f>
        <v>0</v>
      </c>
      <c r="H39" s="37">
        <f>'[1]ConocoPhillips Water'!I60+'[1]ConocoPhillips Water'!J60</f>
        <v>0</v>
      </c>
      <c r="I39" s="42">
        <f t="shared" si="3"/>
        <v>74.024124999999998</v>
      </c>
      <c r="J39" s="3"/>
      <c r="K39" s="14"/>
      <c r="L39" s="18"/>
      <c r="M39" s="18"/>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row>
    <row r="40" spans="1:242" ht="13" x14ac:dyDescent="0.3">
      <c r="A40" s="4"/>
      <c r="B40" s="19" t="s">
        <v>47</v>
      </c>
      <c r="C40" s="9"/>
      <c r="D40" s="37">
        <f>'[1]ConocoPhillips Water'!M57</f>
        <v>0</v>
      </c>
      <c r="E40" s="37">
        <f>'[1]ConocoPhillips Water'!M58</f>
        <v>0</v>
      </c>
      <c r="F40" s="37">
        <f>'[1]ConocoPhillips Water'!M59</f>
        <v>129.48417890000002</v>
      </c>
      <c r="G40" s="37">
        <f>'[1]ConocoPhillips Water'!M61</f>
        <v>0</v>
      </c>
      <c r="H40" s="37">
        <f>'[1]ConocoPhillips Water'!M60</f>
        <v>0</v>
      </c>
      <c r="I40" s="38">
        <f t="shared" si="3"/>
        <v>129.48417890000002</v>
      </c>
      <c r="J40" s="3"/>
      <c r="K40" s="14"/>
      <c r="L40" s="18"/>
      <c r="M40" s="18"/>
      <c r="N40" s="13"/>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row>
    <row r="41" spans="1:242" ht="13" x14ac:dyDescent="0.3">
      <c r="A41" s="4"/>
      <c r="B41" s="19"/>
      <c r="C41" s="9"/>
      <c r="D41" s="13"/>
      <c r="E41" s="13"/>
      <c r="F41" s="13"/>
      <c r="G41" s="13"/>
      <c r="H41" s="13"/>
      <c r="I41" s="13"/>
      <c r="J41" s="3"/>
      <c r="K41" s="14"/>
      <c r="L41" s="18"/>
      <c r="M41" s="18"/>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row>
    <row r="42" spans="1:242" ht="13" x14ac:dyDescent="0.3">
      <c r="A42" s="4"/>
      <c r="B42" s="9" t="s">
        <v>17</v>
      </c>
      <c r="C42" s="9"/>
      <c r="D42" s="13"/>
      <c r="E42" s="13"/>
      <c r="F42" s="13"/>
      <c r="G42" s="13"/>
      <c r="H42" s="13"/>
      <c r="I42" s="13"/>
      <c r="J42" s="3"/>
      <c r="K42" s="14"/>
      <c r="L42" s="18"/>
      <c r="M42" s="18"/>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row>
    <row r="43" spans="1:242" ht="13" x14ac:dyDescent="0.3">
      <c r="A43" s="4"/>
      <c r="B43" s="19" t="s">
        <v>48</v>
      </c>
      <c r="C43" s="9"/>
      <c r="D43" s="31">
        <v>1</v>
      </c>
      <c r="E43" s="31">
        <v>1</v>
      </c>
      <c r="F43" s="31">
        <v>0</v>
      </c>
      <c r="G43" s="31">
        <v>0</v>
      </c>
      <c r="H43" s="31">
        <v>0</v>
      </c>
      <c r="I43" s="31">
        <f>SUM(D43:H43)</f>
        <v>2</v>
      </c>
      <c r="J43" s="16"/>
      <c r="K43" s="14"/>
      <c r="L43" s="18"/>
      <c r="M43" s="18"/>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row>
    <row r="44" spans="1:242" ht="13" x14ac:dyDescent="0.3">
      <c r="A44" s="4"/>
      <c r="B44" s="19" t="s">
        <v>49</v>
      </c>
      <c r="C44" s="9"/>
      <c r="D44" s="31">
        <v>195</v>
      </c>
      <c r="E44" s="31">
        <v>104</v>
      </c>
      <c r="F44" s="31">
        <v>0</v>
      </c>
      <c r="G44" s="31">
        <v>0</v>
      </c>
      <c r="H44" s="31">
        <v>0</v>
      </c>
      <c r="I44" s="31">
        <f>SUM(D44:H44)</f>
        <v>299</v>
      </c>
      <c r="J44" s="16"/>
      <c r="K44" s="14"/>
      <c r="L44" s="18"/>
      <c r="M44" s="18"/>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row>
    <row r="45" spans="1:242" ht="13" x14ac:dyDescent="0.3">
      <c r="A45" s="4"/>
      <c r="B45" s="19" t="s">
        <v>50</v>
      </c>
      <c r="C45" s="9"/>
      <c r="D45" s="31">
        <v>96</v>
      </c>
      <c r="E45" s="31">
        <v>3</v>
      </c>
      <c r="F45" s="31">
        <v>0</v>
      </c>
      <c r="G45" s="31">
        <v>0</v>
      </c>
      <c r="H45" s="31">
        <v>0</v>
      </c>
      <c r="I45" s="31">
        <f t="shared" ref="I45:I47" si="4">SUM(D45:H45)</f>
        <v>99</v>
      </c>
      <c r="J45" s="16"/>
      <c r="K45" s="14"/>
      <c r="L45" s="18"/>
      <c r="M45" s="18"/>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row>
    <row r="46" spans="1:242" ht="13" x14ac:dyDescent="0.3">
      <c r="A46" s="4"/>
      <c r="B46" s="19" t="s">
        <v>51</v>
      </c>
      <c r="C46" s="9"/>
      <c r="D46" s="31">
        <v>749</v>
      </c>
      <c r="E46" s="31">
        <v>112</v>
      </c>
      <c r="F46" s="31">
        <v>0</v>
      </c>
      <c r="G46" s="31">
        <v>0</v>
      </c>
      <c r="H46" s="31">
        <v>0</v>
      </c>
      <c r="I46" s="31">
        <f t="shared" si="4"/>
        <v>861</v>
      </c>
      <c r="J46" s="16"/>
      <c r="K46" s="14"/>
      <c r="L46" s="18"/>
      <c r="M46" s="18"/>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row>
    <row r="47" spans="1:242" ht="13" x14ac:dyDescent="0.3">
      <c r="A47" s="4"/>
      <c r="B47" s="19" t="s">
        <v>18</v>
      </c>
      <c r="C47" s="9"/>
      <c r="D47" s="31">
        <v>390</v>
      </c>
      <c r="E47" s="31">
        <v>106</v>
      </c>
      <c r="F47" s="31">
        <v>0</v>
      </c>
      <c r="G47" s="31">
        <v>0</v>
      </c>
      <c r="H47" s="31">
        <v>0</v>
      </c>
      <c r="I47" s="31">
        <f t="shared" si="4"/>
        <v>496</v>
      </c>
      <c r="J47" s="16"/>
      <c r="K47" s="14"/>
      <c r="L47" s="18"/>
      <c r="M47" s="18"/>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row>
    <row r="48" spans="1:242" ht="13" x14ac:dyDescent="0.3">
      <c r="A48" s="4"/>
      <c r="B48" s="19"/>
      <c r="C48" s="9"/>
      <c r="D48" s="13"/>
      <c r="E48" s="13"/>
      <c r="F48" s="13"/>
      <c r="G48" s="13"/>
      <c r="H48" s="13"/>
      <c r="I48" s="13"/>
      <c r="J48" s="16"/>
      <c r="K48" s="14"/>
      <c r="L48" s="18"/>
      <c r="M48" s="18"/>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row>
    <row r="49" spans="1:242" ht="15" x14ac:dyDescent="0.3">
      <c r="A49" s="4"/>
      <c r="B49" s="9" t="s">
        <v>56</v>
      </c>
      <c r="C49" s="9"/>
      <c r="D49" s="13"/>
      <c r="E49" s="13"/>
      <c r="F49" s="13"/>
      <c r="G49" s="13"/>
      <c r="H49" s="13"/>
      <c r="I49" s="13"/>
      <c r="J49" s="16"/>
      <c r="K49" s="14"/>
      <c r="L49" s="18"/>
      <c r="M49" s="18"/>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row>
    <row r="50" spans="1:242" ht="13" x14ac:dyDescent="0.3">
      <c r="A50" s="4"/>
      <c r="B50" s="19" t="s">
        <v>19</v>
      </c>
      <c r="C50" s="9"/>
      <c r="D50" s="37">
        <f>'[1]ConocoPhillips Wastes'!E36+'[1]ConocoPhillips Wastes'!E35+'[1]ConocoPhillips Wastes'!E26+'[1]ConocoPhillips Wastes'!E25</f>
        <v>23.32</v>
      </c>
      <c r="E50" s="37">
        <f>'[1]ConocoPhillips Wastes'!E12</f>
        <v>69791</v>
      </c>
      <c r="F50" s="37">
        <f>'[1]ConocoPhillips Wastes'!E14+'[1]ConocoPhillips Wastes'!E16</f>
        <v>8540.1005999999998</v>
      </c>
      <c r="G50" s="37">
        <f>'[1]ConocoPhillips Wastes'!E8</f>
        <v>4.42</v>
      </c>
      <c r="H50" s="37">
        <f>'[1]ConocoPhillips Wastes'!E17+'[1]ConocoPhillips Wastes'!E19</f>
        <v>240.92</v>
      </c>
      <c r="I50" s="37">
        <f t="shared" ref="I50:I52" si="5">SUM(D50:H50)</f>
        <v>78599.760600000009</v>
      </c>
      <c r="J50" s="16"/>
      <c r="K50" s="14"/>
      <c r="L50" s="18"/>
      <c r="M50" s="18"/>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row>
    <row r="51" spans="1:242" ht="13" x14ac:dyDescent="0.3">
      <c r="A51" s="4"/>
      <c r="B51" s="19" t="s">
        <v>20</v>
      </c>
      <c r="C51" s="9"/>
      <c r="D51" s="37">
        <f>'[1]ConocoPhillips Wastes'!F25+'[1]ConocoPhillips Wastes'!F26+'[1]ConocoPhillips Wastes'!F35+'[1]ConocoPhillips Wastes'!F36</f>
        <v>197546.25</v>
      </c>
      <c r="E51" s="37">
        <f>'[1]ConocoPhillips Wastes'!F12</f>
        <v>121554</v>
      </c>
      <c r="F51" s="37">
        <f>'[1]ConocoPhillips Wastes'!F13+'[1]ConocoPhillips Wastes'!F15</f>
        <v>3114.5836600000002</v>
      </c>
      <c r="G51" s="37">
        <f>'[1]ConocoPhillips Wastes'!F8</f>
        <v>144.52000000000001</v>
      </c>
      <c r="H51" s="37">
        <f>'[1]ConocoPhillips Wastes'!F17+'[1]ConocoPhillips Wastes'!F19</f>
        <v>129.26300000000001</v>
      </c>
      <c r="I51" s="37">
        <f t="shared" si="5"/>
        <v>322488.61666</v>
      </c>
      <c r="J51" s="16"/>
      <c r="K51" s="14"/>
      <c r="L51" s="18"/>
      <c r="M51" s="18"/>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row>
    <row r="52" spans="1:242" ht="13" x14ac:dyDescent="0.3">
      <c r="A52" s="4"/>
      <c r="B52" s="19" t="s">
        <v>21</v>
      </c>
      <c r="C52" s="9"/>
      <c r="D52" s="37">
        <f>'[1]ConocoPhillips Wastes'!G25+'[1]ConocoPhillips Wastes'!G26+'[1]ConocoPhillips Wastes'!G35+'[1]ConocoPhillips Wastes'!G36</f>
        <v>252483.16</v>
      </c>
      <c r="E52" s="37">
        <f>'[1]ConocoPhillips Wastes'!G12</f>
        <v>5311</v>
      </c>
      <c r="F52" s="37">
        <f>'[1]ConocoPhillips Wastes'!G13+'[1]ConocoPhillips Wastes'!G15</f>
        <v>7168.9109500000004</v>
      </c>
      <c r="G52" s="37">
        <f>'[1]ConocoPhillips Wastes'!G8</f>
        <v>518.64</v>
      </c>
      <c r="H52" s="37">
        <f>'[1]ConocoPhillips Wastes'!G17+'[1]ConocoPhillips Wastes'!G19</f>
        <v>25.83</v>
      </c>
      <c r="I52" s="37">
        <f t="shared" si="5"/>
        <v>265507.54095000005</v>
      </c>
      <c r="J52" s="16"/>
      <c r="K52" s="14"/>
      <c r="L52" s="18"/>
      <c r="M52" s="18"/>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row>
    <row r="53" spans="1:242" x14ac:dyDescent="0.25">
      <c r="A53" s="4"/>
      <c r="B53" s="45" t="s">
        <v>57</v>
      </c>
      <c r="C53" s="45"/>
      <c r="D53" s="43">
        <f t="shared" ref="D53:I53" si="6">SUM(D50:D52)</f>
        <v>450052.73</v>
      </c>
      <c r="E53" s="43">
        <f t="shared" si="6"/>
        <v>196656</v>
      </c>
      <c r="F53" s="43">
        <f t="shared" si="6"/>
        <v>18823.595209999999</v>
      </c>
      <c r="G53" s="43">
        <f t="shared" si="6"/>
        <v>667.57999999999993</v>
      </c>
      <c r="H53" s="43">
        <f t="shared" si="6"/>
        <v>396.01299999999998</v>
      </c>
      <c r="I53" s="43">
        <f t="shared" si="6"/>
        <v>666595.91821000003</v>
      </c>
      <c r="J53" s="3"/>
      <c r="K53" s="1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row>
    <row r="54" spans="1:242" ht="13" x14ac:dyDescent="0.3">
      <c r="A54" s="4"/>
      <c r="B54" s="19" t="s">
        <v>22</v>
      </c>
      <c r="C54" s="9"/>
      <c r="D54" s="37">
        <f t="shared" ref="D54:I54" si="7">SUM(D50:D51)</f>
        <v>197569.57</v>
      </c>
      <c r="E54" s="37">
        <f t="shared" si="7"/>
        <v>191345</v>
      </c>
      <c r="F54" s="37">
        <f t="shared" si="7"/>
        <v>11654.68426</v>
      </c>
      <c r="G54" s="37">
        <f t="shared" si="7"/>
        <v>148.94</v>
      </c>
      <c r="H54" s="37">
        <f t="shared" si="7"/>
        <v>370.18299999999999</v>
      </c>
      <c r="I54" s="37">
        <f t="shared" si="7"/>
        <v>401088.37725999998</v>
      </c>
      <c r="J54" s="3"/>
      <c r="K54" s="1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row>
    <row r="55" spans="1:242" ht="13" x14ac:dyDescent="0.3">
      <c r="A55" s="4"/>
      <c r="B55" s="19"/>
      <c r="C55" s="9"/>
      <c r="D55" s="13"/>
      <c r="E55" s="13"/>
      <c r="F55" s="13"/>
      <c r="G55" s="13"/>
      <c r="H55" s="13"/>
      <c r="I55" s="13"/>
      <c r="J55" s="3"/>
      <c r="K55" s="1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row>
    <row r="56" spans="1:242" ht="13" x14ac:dyDescent="0.3">
      <c r="A56" s="4"/>
      <c r="B56" s="19"/>
      <c r="C56" s="9"/>
      <c r="D56" s="13"/>
      <c r="E56" s="13"/>
      <c r="F56" s="13"/>
      <c r="G56" s="13"/>
      <c r="H56" s="13"/>
      <c r="I56" s="13"/>
      <c r="J56" s="3"/>
      <c r="K56" s="1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row>
    <row r="57" spans="1:242" ht="15" x14ac:dyDescent="0.3">
      <c r="A57" s="4"/>
      <c r="B57" s="48" t="s">
        <v>74</v>
      </c>
      <c r="C57" s="20"/>
      <c r="D57" s="21"/>
      <c r="E57" s="21"/>
      <c r="F57" s="21"/>
      <c r="G57" s="21"/>
      <c r="H57" s="21"/>
      <c r="I57" s="21"/>
      <c r="J57" s="3"/>
      <c r="K57" s="1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row>
    <row r="58" spans="1:242" ht="13" x14ac:dyDescent="0.3">
      <c r="A58" s="4"/>
      <c r="B58" s="11"/>
      <c r="C58" s="20"/>
      <c r="D58" s="21"/>
      <c r="E58" s="21"/>
      <c r="F58" s="21"/>
      <c r="G58" s="21"/>
      <c r="H58" s="21"/>
      <c r="I58" s="21"/>
      <c r="J58" s="3"/>
      <c r="K58" s="1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row>
    <row r="59" spans="1:242" ht="13" x14ac:dyDescent="0.3">
      <c r="A59" s="4"/>
      <c r="B59" s="19" t="s">
        <v>23</v>
      </c>
      <c r="C59" s="9"/>
      <c r="D59" s="32">
        <f>ROUND('[2]HC Pivot - By Country'!E6,-1)</f>
        <v>6240</v>
      </c>
      <c r="E59" s="32">
        <f>ROUND('[2]HC Pivot - By Country'!F6,-1)</f>
        <v>820</v>
      </c>
      <c r="F59" s="32">
        <f>ROUND('[2]HC Pivot - By Country'!G6,-1)</f>
        <v>1940</v>
      </c>
      <c r="G59" s="32">
        <f>ROUND('[2]HC Pivot - By Country'!H6,-1)</f>
        <v>300</v>
      </c>
      <c r="H59" s="32">
        <f>ROUND('[2]HC Pivot - By Country'!I6,-1)</f>
        <v>230</v>
      </c>
      <c r="I59" s="32">
        <f>+'[2]SD Display'!H141</f>
        <v>9500</v>
      </c>
      <c r="J59" s="3"/>
      <c r="K59" s="1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row>
    <row r="60" spans="1:242" ht="13" x14ac:dyDescent="0.3">
      <c r="A60" s="4"/>
      <c r="B60" s="19" t="s">
        <v>24</v>
      </c>
      <c r="C60" s="9"/>
      <c r="D60" s="35">
        <f>'[2]HC Pivot - By Country'!E23</f>
        <v>0.28788849727651394</v>
      </c>
      <c r="E60" s="35">
        <f>'[2]HC Pivot - By Country'!F23</f>
        <v>0.25766871165644173</v>
      </c>
      <c r="F60" s="35">
        <f>'[2]HC Pivot - By Country'!G23</f>
        <v>0.21039094650205761</v>
      </c>
      <c r="G60" s="35">
        <f>'[2]HC Pivot - By Country'!H23</f>
        <v>0.19256756756756757</v>
      </c>
      <c r="H60" s="35">
        <f>'[2]HC Pivot - By Country'!I23</f>
        <v>0.4933920704845815</v>
      </c>
      <c r="I60" s="35">
        <f>+'[2]SD Display'!H143</f>
        <v>0.27100000000000002</v>
      </c>
      <c r="J60" s="3"/>
      <c r="K60" s="1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row>
    <row r="61" spans="1:242" ht="13" x14ac:dyDescent="0.3">
      <c r="A61" s="4"/>
      <c r="B61" s="19" t="s">
        <v>25</v>
      </c>
      <c r="C61" s="9"/>
      <c r="D61" s="35">
        <f>'[2]HC Pivot - By Country'!G40</f>
        <v>0.26476190476190475</v>
      </c>
      <c r="E61" s="35">
        <f>'[2]HC Pivot - By Country'!H40</f>
        <v>0.26282051282051283</v>
      </c>
      <c r="F61" s="35">
        <f>'[2]HC Pivot - By Country'!I40</f>
        <v>0.22968197879858657</v>
      </c>
      <c r="G61" s="35">
        <f>'[2]HC Pivot - By Country'!J40</f>
        <v>0.13043478260869565</v>
      </c>
      <c r="H61" s="35">
        <f>'[2]HC Pivot - By Country'!K40</f>
        <v>0.45454545454545453</v>
      </c>
      <c r="I61" s="35">
        <f>+'[2]SD Display'!H144</f>
        <v>0.26</v>
      </c>
      <c r="J61" s="3"/>
      <c r="K61" s="1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row>
    <row r="62" spans="1:242" ht="13" x14ac:dyDescent="0.3">
      <c r="A62" s="4"/>
      <c r="B62" s="19" t="s">
        <v>26</v>
      </c>
      <c r="C62" s="9"/>
      <c r="D62" s="35">
        <f>'[2]HC Pivot - By Country'!G58</f>
        <v>0.27272727272727271</v>
      </c>
      <c r="E62" s="35">
        <f>'[2]HC Pivot - By Country'!H58</f>
        <v>0.2</v>
      </c>
      <c r="F62" s="35">
        <f>'[2]HC Pivot - By Country'!I58</f>
        <v>0.19230769230769232</v>
      </c>
      <c r="G62" s="35">
        <f>'[2]HC Pivot - By Country'!J58</f>
        <v>0</v>
      </c>
      <c r="H62" s="35">
        <f>'[2]HC Pivot - By Country'!K58</f>
        <v>0</v>
      </c>
      <c r="I62" s="35">
        <f>+'[2]SD Display'!H145</f>
        <v>0.25</v>
      </c>
      <c r="J62" s="3"/>
      <c r="K62" s="1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row>
    <row r="63" spans="1:242" ht="13" x14ac:dyDescent="0.3">
      <c r="A63" s="4"/>
      <c r="B63" s="19" t="s">
        <v>27</v>
      </c>
      <c r="C63" s="9"/>
      <c r="D63" s="35">
        <f>'[2]HC Pivot - By Country'!G74</f>
        <v>0.26237623762376239</v>
      </c>
      <c r="E63" s="35">
        <f>'[2]HC Pivot - By Country'!H74</f>
        <v>0.26950354609929078</v>
      </c>
      <c r="F63" s="35">
        <f>'[2]HC Pivot - By Country'!I74</f>
        <v>0.23809523809523808</v>
      </c>
      <c r="G63" s="35">
        <f>'[2]HC Pivot - By Country'!J74</f>
        <v>0.14285714285714285</v>
      </c>
      <c r="H63" s="35">
        <f>'[2]HC Pivot - By Country'!K74</f>
        <v>0.46511627906976744</v>
      </c>
      <c r="I63" s="35">
        <f>+'[2]SD Display'!H146</f>
        <v>0.26</v>
      </c>
      <c r="J63" s="3"/>
      <c r="K63" s="1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row>
    <row r="64" spans="1:242" ht="13" x14ac:dyDescent="0.3">
      <c r="A64" s="4"/>
      <c r="B64" s="19" t="s">
        <v>28</v>
      </c>
      <c r="C64" s="9"/>
      <c r="D64" s="35">
        <f>'[2]HC Pivot - By Country'!G91</f>
        <v>0.31093716025222873</v>
      </c>
      <c r="E64" s="35">
        <f>'[2]HC Pivot - By Country'!H91</f>
        <v>0.31419457735247208</v>
      </c>
      <c r="F64" s="35">
        <f>'[2]HC Pivot - By Country'!I91</f>
        <v>0.27150749802683505</v>
      </c>
      <c r="G64" s="35">
        <f>'[2]HC Pivot - By Country'!J91</f>
        <v>0.1672473867595819</v>
      </c>
      <c r="H64" s="35">
        <f>'[2]HC Pivot - By Country'!K91</f>
        <v>0.4719626168224299</v>
      </c>
      <c r="I64" s="35">
        <f>+'[2]SD Display'!H147</f>
        <v>0.3031169573920503</v>
      </c>
      <c r="J64" s="3"/>
      <c r="K64" s="1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row>
    <row r="65" spans="1:242" ht="13" x14ac:dyDescent="0.3">
      <c r="A65" s="4"/>
      <c r="B65" s="19" t="s">
        <v>29</v>
      </c>
      <c r="C65" s="9"/>
      <c r="D65" s="35">
        <f>'[2]HC Pivot - By Country'!G184</f>
        <v>0.2012072434607646</v>
      </c>
      <c r="E65" s="35">
        <f>'[2]HC Pivot - By Country'!H184</f>
        <v>0.20100502512562815</v>
      </c>
      <c r="F65" s="35">
        <f>'[2]HC Pivot - By Country'!I184</f>
        <v>0.24669603524229075</v>
      </c>
      <c r="G65" s="35">
        <f>'[2]HC Pivot - By Country'!J184</f>
        <v>0.18867924528301888</v>
      </c>
      <c r="H65" s="35">
        <f>'[2]HC Pivot - By Country'!K184</f>
        <v>0.25</v>
      </c>
      <c r="I65" s="35">
        <f>+'[2]SD Display'!H148</f>
        <v>0.21134249003101463</v>
      </c>
      <c r="J65" s="3"/>
      <c r="K65" s="1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row>
    <row r="66" spans="1:242" ht="13" x14ac:dyDescent="0.3">
      <c r="A66" s="4"/>
      <c r="B66" s="19" t="s">
        <v>30</v>
      </c>
      <c r="C66" s="9"/>
      <c r="D66" s="36">
        <f>'[2]HC Pivot - By Country'!E118</f>
        <v>10.11823133611022</v>
      </c>
      <c r="E66" s="36">
        <f>'[2]HC Pivot - By Country'!F118</f>
        <v>9.3509202453987736</v>
      </c>
      <c r="F66" s="36">
        <f>'[2]HC Pivot - By Country'!G118</f>
        <v>14.382716049382717</v>
      </c>
      <c r="G66" s="36">
        <f>'[2]HC Pivot - By Country'!H118</f>
        <v>7.8952702702702702</v>
      </c>
      <c r="H66" s="36">
        <f>'[2]HC Pivot - By Country'!I118</f>
        <v>10.775330396475772</v>
      </c>
      <c r="I66" s="19">
        <f>+'[2]SD Display'!H153</f>
        <v>10.9</v>
      </c>
      <c r="J66" s="3"/>
      <c r="K66" s="1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row>
    <row r="67" spans="1:242" ht="13" x14ac:dyDescent="0.3">
      <c r="A67" s="4"/>
      <c r="B67" s="19" t="s">
        <v>31</v>
      </c>
      <c r="C67" s="9"/>
      <c r="D67" s="36">
        <f>'[2]HC Pivot - By Country'!E140</f>
        <v>16.19352771547581</v>
      </c>
      <c r="E67" s="36">
        <f>'[2]HC Pivot - By Country'!F140</f>
        <v>18.736196319018404</v>
      </c>
      <c r="F67" s="36">
        <f>'[2]HC Pivot - By Country'!G140</f>
        <v>20.760288065843621</v>
      </c>
      <c r="G67" s="36">
        <f>'[2]HC Pivot - By Country'!H140</f>
        <v>19.631756756756758</v>
      </c>
      <c r="H67" s="36">
        <f>'[2]HC Pivot - By Country'!I140</f>
        <v>18.58590308370044</v>
      </c>
      <c r="I67" s="19">
        <f>+'[2]SD Display'!H154</f>
        <v>17.5</v>
      </c>
      <c r="J67" s="3"/>
      <c r="K67" s="1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row>
    <row r="68" spans="1:242" ht="13" x14ac:dyDescent="0.3">
      <c r="A68" s="4"/>
      <c r="B68" s="19" t="s">
        <v>32</v>
      </c>
      <c r="C68" s="9"/>
      <c r="D68" s="19"/>
      <c r="E68" s="19"/>
      <c r="F68" s="19"/>
      <c r="G68" s="19"/>
      <c r="H68" s="19"/>
      <c r="I68" s="19"/>
      <c r="J68" s="3"/>
      <c r="K68" s="1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row>
    <row r="69" spans="1:242" ht="13" x14ac:dyDescent="0.3">
      <c r="A69" s="4"/>
      <c r="B69" s="27" t="s">
        <v>71</v>
      </c>
      <c r="C69" s="9"/>
      <c r="D69" s="35">
        <f>'[2]HC Pivot - By Country'!N171</f>
        <v>0.10781800704902275</v>
      </c>
      <c r="E69" s="35">
        <f>'[2]HC Pivot - By Country'!O171</f>
        <v>3.6809815950920248E-2</v>
      </c>
      <c r="F69" s="35">
        <f>'[2]HC Pivot - By Country'!P171</f>
        <v>8.5390946502057613E-2</v>
      </c>
      <c r="G69" s="35">
        <f>'[2]HC Pivot - By Country'!Q171</f>
        <v>5.4054054054054057E-2</v>
      </c>
      <c r="H69" s="35">
        <f>'[2]HC Pivot - By Country'!R171</f>
        <v>1.7621145374449341E-2</v>
      </c>
      <c r="I69" s="35">
        <f>+'[2]SD Display'!H156</f>
        <v>7.5999999999999998E-2</v>
      </c>
      <c r="J69" s="3"/>
      <c r="K69" s="1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row>
    <row r="70" spans="1:242" ht="13" x14ac:dyDescent="0.3">
      <c r="A70" s="4"/>
      <c r="B70" s="27" t="s">
        <v>72</v>
      </c>
      <c r="C70" s="9"/>
      <c r="D70" s="35">
        <f>'[2]HC Pivot - By Country'!N174</f>
        <v>0.6054149311118231</v>
      </c>
      <c r="E70" s="35">
        <f>'[2]HC Pivot - By Country'!O174</f>
        <v>0.72883435582822087</v>
      </c>
      <c r="F70" s="35">
        <f>'[2]HC Pivot - By Country'!P174</f>
        <v>0.50617283950617287</v>
      </c>
      <c r="G70" s="35">
        <f>'[2]HC Pivot - By Country'!Q174</f>
        <v>0.67567567567567566</v>
      </c>
      <c r="H70" s="35">
        <f>'[2]HC Pivot - By Country'!R174</f>
        <v>0.76211453744493396</v>
      </c>
      <c r="I70" s="35">
        <f>+'[2]SD Display'!H157</f>
        <v>0.61899999999999999</v>
      </c>
      <c r="J70" s="3"/>
      <c r="K70" s="1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row>
    <row r="71" spans="1:242" ht="13" x14ac:dyDescent="0.3">
      <c r="A71" s="4"/>
      <c r="B71" s="27" t="s">
        <v>73</v>
      </c>
      <c r="C71" s="9"/>
      <c r="D71" s="35">
        <f>'[2]HC Pivot - By Country'!N177</f>
        <v>0.28676706183915412</v>
      </c>
      <c r="E71" s="35">
        <f>'[2]HC Pivot - By Country'!O177</f>
        <v>0.2343558282208589</v>
      </c>
      <c r="F71" s="35">
        <f>'[2]HC Pivot - By Country'!P177</f>
        <v>0.40843621399176955</v>
      </c>
      <c r="G71" s="35">
        <f>'[2]HC Pivot - By Country'!Q177</f>
        <v>0.27027027027027029</v>
      </c>
      <c r="H71" s="35">
        <f>'[2]HC Pivot - By Country'!R177</f>
        <v>0.22026431718061673</v>
      </c>
      <c r="I71" s="35">
        <f>+'[2]SD Display'!H158</f>
        <v>0.30499999999999999</v>
      </c>
      <c r="J71" s="3"/>
      <c r="K71" s="1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row>
    <row r="72" spans="1:242" ht="13" x14ac:dyDescent="0.3">
      <c r="A72" s="4"/>
      <c r="B72" s="19"/>
      <c r="C72" s="9"/>
      <c r="D72" s="13"/>
      <c r="E72" s="13"/>
      <c r="F72" s="13"/>
      <c r="G72" s="13"/>
      <c r="H72" s="13"/>
      <c r="I72" s="13"/>
      <c r="J72" s="3"/>
      <c r="K72" s="1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row>
    <row r="73" spans="1:242" ht="13" x14ac:dyDescent="0.3">
      <c r="A73" s="4"/>
      <c r="B73" s="19"/>
      <c r="C73" s="9"/>
      <c r="D73" s="13"/>
      <c r="E73" s="13"/>
      <c r="F73" s="13"/>
      <c r="G73" s="13"/>
      <c r="H73" s="13"/>
      <c r="I73" s="13"/>
      <c r="J73" s="3"/>
      <c r="K73" s="1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row>
    <row r="74" spans="1:242" ht="13" x14ac:dyDescent="0.3">
      <c r="A74" s="4"/>
      <c r="B74" s="48" t="s">
        <v>33</v>
      </c>
      <c r="C74" s="20"/>
      <c r="D74" s="21"/>
      <c r="E74" s="21"/>
      <c r="F74" s="21"/>
      <c r="G74" s="21"/>
      <c r="H74" s="21"/>
      <c r="I74" s="21"/>
      <c r="J74" s="3"/>
      <c r="K74" s="1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row>
    <row r="75" spans="1:242" ht="13" x14ac:dyDescent="0.3">
      <c r="A75" s="4"/>
      <c r="B75" s="11"/>
      <c r="C75" s="20"/>
      <c r="D75" s="21"/>
      <c r="E75" s="21"/>
      <c r="F75" s="21"/>
      <c r="G75" s="21"/>
      <c r="H75" s="21"/>
      <c r="I75" s="21"/>
      <c r="J75" s="3"/>
      <c r="K75" s="1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row>
    <row r="76" spans="1:242" ht="15" x14ac:dyDescent="0.3">
      <c r="A76" s="4"/>
      <c r="B76" s="9" t="s">
        <v>58</v>
      </c>
      <c r="C76" s="9"/>
      <c r="D76" s="37">
        <f>'[1]ConocoPhillips Throughput'!G53</f>
        <v>445.21</v>
      </c>
      <c r="E76" s="37">
        <f>'[1]ConocoPhillips Throughput'!G54</f>
        <v>64.026368000000005</v>
      </c>
      <c r="F76" s="37">
        <f>'[1]ConocoPhillips Throughput'!G55</f>
        <v>80.385821050000004</v>
      </c>
      <c r="G76" s="37">
        <f>'[1]ConocoPhillips Throughput'!G56</f>
        <v>82.56</v>
      </c>
      <c r="H76" s="37">
        <f>'[1]ConocoPhillips Throughput'!G57</f>
        <v>16.100000000000001</v>
      </c>
      <c r="I76" s="37">
        <f t="shared" ref="I76" si="8">SUM(D76:H76)</f>
        <v>688.28218905000006</v>
      </c>
      <c r="J76" s="3"/>
      <c r="K76" s="1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row>
    <row r="77" spans="1:242" ht="13" x14ac:dyDescent="0.3">
      <c r="A77" s="4"/>
      <c r="B77" s="9"/>
      <c r="C77" s="9"/>
      <c r="D77" s="13"/>
      <c r="E77" s="13"/>
      <c r="F77" s="13"/>
      <c r="G77" s="13"/>
      <c r="H77" s="13"/>
      <c r="I77" s="13"/>
      <c r="J77" s="3"/>
      <c r="K77" s="1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row>
    <row r="78" spans="1:242" ht="13" x14ac:dyDescent="0.3">
      <c r="A78" s="4"/>
      <c r="B78" s="9"/>
      <c r="C78" s="9"/>
      <c r="D78" s="13"/>
      <c r="E78" s="13"/>
      <c r="F78" s="13"/>
      <c r="G78" s="13"/>
      <c r="H78" s="13"/>
      <c r="I78" s="13"/>
      <c r="J78" s="3"/>
      <c r="K78" s="1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row>
    <row r="79" spans="1:242" ht="13" x14ac:dyDescent="0.3">
      <c r="A79" s="4"/>
      <c r="B79" s="48" t="s">
        <v>34</v>
      </c>
      <c r="C79" s="20"/>
      <c r="D79" s="21"/>
      <c r="E79" s="21"/>
      <c r="F79" s="21"/>
      <c r="G79" s="21"/>
      <c r="H79" s="21"/>
      <c r="I79" s="21"/>
      <c r="J79" s="24"/>
      <c r="K79" s="14"/>
      <c r="L79" s="18"/>
      <c r="M79" s="18"/>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row>
    <row r="80" spans="1:242" x14ac:dyDescent="0.25">
      <c r="A80" s="4"/>
      <c r="B80" s="22"/>
      <c r="C80" s="23"/>
      <c r="D80" s="23"/>
      <c r="E80" s="23"/>
      <c r="F80" s="23"/>
      <c r="G80" s="23"/>
      <c r="H80" s="23"/>
      <c r="I80" s="23"/>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row>
    <row r="81" spans="1:242" ht="15.75" customHeight="1" x14ac:dyDescent="0.25">
      <c r="A81" s="4"/>
      <c r="B81" s="49" t="s">
        <v>59</v>
      </c>
      <c r="C81" s="49"/>
      <c r="D81" s="49"/>
      <c r="E81" s="49"/>
      <c r="F81" s="49"/>
      <c r="G81" s="49"/>
      <c r="H81" s="49"/>
      <c r="I81" s="49"/>
      <c r="J81" s="3"/>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row>
    <row r="82" spans="1:242" ht="40.5" customHeight="1" x14ac:dyDescent="0.25">
      <c r="A82" s="4"/>
      <c r="B82" s="53" t="s">
        <v>60</v>
      </c>
      <c r="C82" s="53"/>
      <c r="D82" s="53"/>
      <c r="E82" s="53"/>
      <c r="F82" s="53"/>
      <c r="G82" s="53"/>
      <c r="H82" s="53"/>
      <c r="I82" s="53"/>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row>
    <row r="83" spans="1:242" ht="15.75" customHeight="1" x14ac:dyDescent="0.25">
      <c r="A83" s="4"/>
      <c r="B83" s="49" t="s">
        <v>61</v>
      </c>
      <c r="C83" s="49"/>
      <c r="D83" s="49"/>
      <c r="E83" s="49"/>
      <c r="F83" s="49"/>
      <c r="G83" s="49"/>
      <c r="H83" s="49"/>
      <c r="I83" s="49"/>
      <c r="J83" s="3"/>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row>
    <row r="84" spans="1:242" ht="15.75" customHeight="1" x14ac:dyDescent="0.25">
      <c r="A84" s="4"/>
      <c r="B84" s="53" t="s">
        <v>62</v>
      </c>
      <c r="C84" s="53"/>
      <c r="D84" s="53"/>
      <c r="E84" s="53"/>
      <c r="F84" s="53"/>
      <c r="G84" s="53"/>
      <c r="H84" s="53"/>
      <c r="I84" s="53"/>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row>
    <row r="85" spans="1:242" ht="15.75" customHeight="1" x14ac:dyDescent="0.25">
      <c r="A85" s="4"/>
      <c r="B85" s="49" t="s">
        <v>63</v>
      </c>
      <c r="C85" s="49"/>
      <c r="D85" s="49"/>
      <c r="E85" s="49"/>
      <c r="F85" s="49"/>
      <c r="G85" s="49"/>
      <c r="H85" s="49"/>
      <c r="I85" s="49"/>
      <c r="J85" s="3"/>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row>
    <row r="86" spans="1:242" ht="25.5" customHeight="1" x14ac:dyDescent="0.25">
      <c r="A86" s="4"/>
      <c r="B86" s="49" t="s">
        <v>64</v>
      </c>
      <c r="C86" s="49"/>
      <c r="D86" s="49"/>
      <c r="E86" s="49"/>
      <c r="F86" s="49"/>
      <c r="G86" s="49"/>
      <c r="H86" s="49"/>
      <c r="I86" s="49"/>
      <c r="J86" s="3"/>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row>
    <row r="87" spans="1:242" ht="25.5" customHeight="1" x14ac:dyDescent="0.25">
      <c r="A87" s="4"/>
      <c r="B87" s="49" t="s">
        <v>65</v>
      </c>
      <c r="C87" s="49"/>
      <c r="D87" s="49"/>
      <c r="E87" s="49"/>
      <c r="F87" s="49"/>
      <c r="G87" s="49"/>
      <c r="H87" s="49"/>
      <c r="I87" s="49"/>
      <c r="J87" s="3"/>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row>
    <row r="88" spans="1:242" ht="15.75" customHeight="1" x14ac:dyDescent="0.25">
      <c r="A88" s="4"/>
      <c r="B88" s="49" t="s">
        <v>67</v>
      </c>
      <c r="C88" s="49"/>
      <c r="D88" s="49"/>
      <c r="E88" s="49"/>
      <c r="F88" s="49"/>
      <c r="G88" s="49"/>
      <c r="H88" s="49"/>
      <c r="I88" s="49"/>
      <c r="J88" s="3"/>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row>
    <row r="89" spans="1:242" ht="39" customHeight="1" x14ac:dyDescent="0.25">
      <c r="A89" s="4"/>
      <c r="B89" s="50" t="s">
        <v>66</v>
      </c>
      <c r="C89" s="50"/>
      <c r="D89" s="50"/>
      <c r="E89" s="50"/>
      <c r="F89" s="50"/>
      <c r="G89" s="50"/>
      <c r="H89" s="50"/>
      <c r="I89" s="50"/>
      <c r="J89" s="3"/>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row>
    <row r="90" spans="1:242" x14ac:dyDescent="0.25">
      <c r="A90" s="4"/>
      <c r="B90" s="3"/>
      <c r="C90" s="3"/>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row>
  </sheetData>
  <mergeCells count="11">
    <mergeCell ref="B88:I88"/>
    <mergeCell ref="B89:I89"/>
    <mergeCell ref="D3:J5"/>
    <mergeCell ref="D6:I6"/>
    <mergeCell ref="B84:I84"/>
    <mergeCell ref="B85:I85"/>
    <mergeCell ref="B86:I86"/>
    <mergeCell ref="B87:I87"/>
    <mergeCell ref="B81:I81"/>
    <mergeCell ref="B82:I82"/>
    <mergeCell ref="B83:I83"/>
  </mergeCells>
  <conditionalFormatting sqref="D30:E31 I30:I31 D32:I32">
    <cfRule type="cellIs" dxfId="6" priority="1" operator="equal">
      <formula>0</formula>
    </cfRule>
  </conditionalFormatting>
  <conditionalFormatting sqref="D55:I58">
    <cfRule type="cellIs" dxfId="5" priority="3" operator="equal">
      <formula>0</formula>
    </cfRule>
  </conditionalFormatting>
  <conditionalFormatting sqref="D1:J2 D3 J30:J32 D90:J1048576">
    <cfRule type="cellIs" dxfId="4" priority="13" operator="equal">
      <formula>0</formula>
    </cfRule>
  </conditionalFormatting>
  <conditionalFormatting sqref="D6:J29 D33:J35 D36:I36 J36:J76 D41:I42 D48:I49 D72:I75 J81:J89">
    <cfRule type="cellIs" dxfId="3" priority="7" operator="equal">
      <formula>0</formula>
    </cfRule>
  </conditionalFormatting>
  <conditionalFormatting sqref="D77:J80">
    <cfRule type="cellIs" dxfId="2" priority="8" operator="equal">
      <formula>0</formula>
    </cfRule>
  </conditionalFormatting>
  <conditionalFormatting sqref="J13:J17">
    <cfRule type="cellIs" dxfId="1" priority="12" operator="equal">
      <formula>0</formula>
    </cfRule>
  </conditionalFormatting>
  <conditionalFormatting sqref="N40">
    <cfRule type="cellIs" dxfId="0" priority="5" operator="equal">
      <formula>0</formula>
    </cfRule>
  </conditionalFormatting>
  <pageMargins left="0.7" right="0.7" top="0.75" bottom="0.75" header="0.3" footer="0.3"/>
  <pageSetup scale="57" orientation="portrait" r:id="rId1"/>
  <ignoredErrors>
    <ignoredError sqref="G14"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30FC7721ADAB429BE220CF608D2E9F" ma:contentTypeVersion="16" ma:contentTypeDescription="Create a new document." ma:contentTypeScope="" ma:versionID="c69ef8cf067ed40c1830b4bee094226f">
  <xsd:schema xmlns:xsd="http://www.w3.org/2001/XMLSchema" xmlns:xs="http://www.w3.org/2001/XMLSchema" xmlns:p="http://schemas.microsoft.com/office/2006/metadata/properties" xmlns:ns1="http://schemas.microsoft.com/sharepoint/v3" xmlns:ns2="b5c83d36-6b3e-42ba-8ee3-100325a63de4" xmlns:ns3="9fc062f7-da3d-45c0-bbaa-e183b1ca8cd3" xmlns:ns4="b2489833-8b1e-44ca-badd-e803b46be494" targetNamespace="http://schemas.microsoft.com/office/2006/metadata/properties" ma:root="true" ma:fieldsID="78be28c9ca3bdb29dba3cd8e3c26ea70" ns1:_="" ns2:_="" ns3:_="" ns4:_="">
    <xsd:import namespace="http://schemas.microsoft.com/sharepoint/v3"/>
    <xsd:import namespace="b5c83d36-6b3e-42ba-8ee3-100325a63de4"/>
    <xsd:import namespace="9fc062f7-da3d-45c0-bbaa-e183b1ca8cd3"/>
    <xsd:import namespace="b2489833-8b1e-44ca-badd-e803b46be4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ServiceSearchProperties" minOccurs="0"/>
                <xsd:element ref="ns2:lcf76f155ced4ddcb4097134ff3c332f" minOccurs="0"/>
                <xsd:element ref="ns4: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c83d36-6b3e-42ba-8ee3-100325a63d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88149ea-5c97-453a-a87d-899d4766f5d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c062f7-da3d-45c0-bbaa-e183b1ca8c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489833-8b1e-44ca-badd-e803b46be494"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811a265-843c-4dbd-9c58-3f095e7a5d56}" ma:internalName="TaxCatchAll" ma:showField="CatchAllData" ma:web="9fc062f7-da3d-45c0-bbaa-e183b1ca8c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b2489833-8b1e-44ca-badd-e803b46be494" xsi:nil="true"/>
    <lcf76f155ced4ddcb4097134ff3c332f xmlns="b5c83d36-6b3e-42ba-8ee3-100325a63de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834397F-6075-4609-8B75-21CCD0A4812E}">
  <ds:schemaRefs>
    <ds:schemaRef ds:uri="http://schemas.microsoft.com/sharepoint/v3/contenttype/forms"/>
  </ds:schemaRefs>
</ds:datastoreItem>
</file>

<file path=customXml/itemProps2.xml><?xml version="1.0" encoding="utf-8"?>
<ds:datastoreItem xmlns:ds="http://schemas.openxmlformats.org/officeDocument/2006/customXml" ds:itemID="{E9777DCF-02F2-4A82-A34F-41E92F786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c83d36-6b3e-42ba-8ee3-100325a63de4"/>
    <ds:schemaRef ds:uri="9fc062f7-da3d-45c0-bbaa-e183b1ca8cd3"/>
    <ds:schemaRef ds:uri="b2489833-8b1e-44ca-badd-e803b46be4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A43A20-A029-4183-9CDB-556B30DC3D1E}">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b2489833-8b1e-44ca-badd-e803b46be494"/>
    <ds:schemaRef ds:uri="9fc062f7-da3d-45c0-bbaa-e183b1ca8cd3"/>
    <ds:schemaRef ds:uri="b5c83d36-6b3e-42ba-8ee3-100325a63de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by Country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Unruh, Gary L.</dc:creator>
  <cp:keywords/>
  <dc:description/>
  <cp:lastModifiedBy>Jonathan Falou</cp:lastModifiedBy>
  <cp:revision/>
  <cp:lastPrinted>2023-04-17T17:31:29Z</cp:lastPrinted>
  <dcterms:created xsi:type="dcterms:W3CDTF">2019-04-29T22:50:33Z</dcterms:created>
  <dcterms:modified xsi:type="dcterms:W3CDTF">2024-02-10T19:51:21Z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0x0101005230FC7721ADAB429BE220CF608D2E9F</vt:lpwstr>
  </property>
  <property fmtid="{D5CDD505-2E9C-101B-9397-08002B2CF9AE}" pid="3" name="MediaServiceImageTags">
    <vt:lpwstr/>
  </property>
</Properties>
</file>