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36" documentId="8_{B116884D-3ADB-43C2-93BC-1D797EACA0EC}" xr6:coauthVersionLast="47" xr6:coauthVersionMax="47" xr10:uidLastSave="{5111178C-C32A-405B-84E6-699AF57D58E3}"/>
  <bookViews>
    <workbookView xWindow="-110" yWindow="-110" windowWidth="25820" windowHeight="15500" firstSheet="2" activeTab="3" xr2:uid="{01528FDC-71FA-430E-A617-D3435C6CD15B}"/>
  </bookViews>
  <sheets>
    <sheet name="ALL" sheetId="1" r:id="rId1"/>
    <sheet name="Sheet1" sheetId="8" r:id="rId2"/>
    <sheet name="GHG" sheetId="2" r:id="rId3"/>
    <sheet name="GHG (Uniform Units)" sheetId="10" r:id="rId4"/>
    <sheet name="Energy" sheetId="3" r:id="rId5"/>
    <sheet name="Water" sheetId="4" r:id="rId6"/>
    <sheet name="Water (Uniform Units)" sheetId="11" r:id="rId7"/>
    <sheet name="Waste" sheetId="5" r:id="rId8"/>
    <sheet name="Spills" sheetId="6" r:id="rId9"/>
    <sheet name="Production and Facility Info" sheetId="7" r:id="rId10"/>
    <sheet name="Sustainability Scores" sheetId="9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B4" i="11"/>
  <c r="C4" i="11"/>
  <c r="D4" i="11"/>
  <c r="E4" i="11"/>
  <c r="F4" i="11"/>
  <c r="C2" i="11"/>
  <c r="D2" i="11"/>
  <c r="E2" i="11"/>
  <c r="F2" i="11"/>
  <c r="B2" i="11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C2" i="10"/>
  <c r="D2" i="10"/>
  <c r="E2" i="10"/>
  <c r="F2" i="10"/>
  <c r="B2" i="10"/>
  <c r="E4" i="9"/>
  <c r="D4" i="9"/>
  <c r="C4" i="9"/>
  <c r="B4" i="9"/>
  <c r="E3" i="9"/>
  <c r="D3" i="9"/>
  <c r="C3" i="9"/>
  <c r="B3" i="9"/>
  <c r="E2" i="9"/>
  <c r="E7" i="9" s="1"/>
  <c r="D2" i="9"/>
  <c r="D7" i="9" s="1"/>
  <c r="C2" i="9"/>
  <c r="C7" i="9" s="1"/>
  <c r="B2" i="9"/>
  <c r="B7" i="9" s="1"/>
  <c r="F9" i="7" l="1"/>
  <c r="F8" i="7"/>
  <c r="F7" i="7"/>
  <c r="B6" i="7"/>
  <c r="F6" i="7" s="1"/>
  <c r="B5" i="7"/>
  <c r="F5" i="7" s="1"/>
  <c r="B4" i="7"/>
  <c r="F4" i="7" s="1"/>
  <c r="B3" i="7"/>
  <c r="F3" i="7" s="1"/>
  <c r="E32" i="1"/>
  <c r="E33" i="1"/>
  <c r="E34" i="1"/>
  <c r="E35" i="1"/>
  <c r="E36" i="1"/>
  <c r="E37" i="1"/>
  <c r="E31" i="1"/>
  <c r="A34" i="1" l="1"/>
  <c r="A33" i="1"/>
  <c r="A32" i="1"/>
  <c r="A31" i="1"/>
</calcChain>
</file>

<file path=xl/sharedStrings.xml><?xml version="1.0" encoding="utf-8"?>
<sst xmlns="http://schemas.openxmlformats.org/spreadsheetml/2006/main" count="188" uniqueCount="74">
  <si>
    <t>U.S.A.</t>
  </si>
  <si>
    <t>Canada</t>
  </si>
  <si>
    <t>Europe/Middle East</t>
  </si>
  <si>
    <t>Asia Pacific</t>
  </si>
  <si>
    <t>Total</t>
  </si>
  <si>
    <t>Australia</t>
  </si>
  <si>
    <t>All Others</t>
  </si>
  <si>
    <t xml:space="preserve">  CO2 from Operations</t>
  </si>
  <si>
    <t>GHGs (thousand tonnes)</t>
  </si>
  <si>
    <t>&lt;1</t>
  </si>
  <si>
    <t xml:space="preserve">  CO2 from Imported Electricity</t>
  </si>
  <si>
    <t>0</t>
  </si>
  <si>
    <t xml:space="preserve">  Methane (CO2e) </t>
  </si>
  <si>
    <t xml:space="preserve">  Nitrous Oxide (CO2e) </t>
  </si>
  <si>
    <t xml:space="preserve">Total Greenhouse Gases </t>
  </si>
  <si>
    <t>Total Greenhouse Gas Intensity</t>
  </si>
  <si>
    <t>(kg CO2e/BOE)</t>
  </si>
  <si>
    <t>Flaring Volume</t>
  </si>
  <si>
    <t>(million cubic feet, routine and non-routine)</t>
  </si>
  <si>
    <t xml:space="preserve">  Volatile Organic Compounds (VOCs)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</si>
  <si>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</si>
  <si>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</si>
  <si>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</si>
  <si>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</si>
  <si>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 xml:space="preserve">  Combustion Energy</t>
  </si>
  <si>
    <t>Energy Use (trillion BTUs)</t>
  </si>
  <si>
    <t xml:space="preserve">  Imported Electricity</t>
  </si>
  <si>
    <t>Total Energy</t>
  </si>
  <si>
    <t>&lt;0.2</t>
  </si>
  <si>
    <t xml:space="preserve">  Fresh Water Withdrawn (million cubic meters)</t>
  </si>
  <si>
    <t xml:space="preserve">Water </t>
  </si>
  <si>
    <t>&lt;0.1</t>
  </si>
  <si>
    <t xml:space="preserve">  Non-Fresh Water Withdrawn (million cubic meters)</t>
  </si>
  <si>
    <t xml:space="preserve">  Produced Water Recycle/Reuse (million cubic meters)</t>
  </si>
  <si>
    <t xml:space="preserve">  Hydrocarbons in Overboard Discharges (tonnes)</t>
  </si>
  <si>
    <t xml:space="preserve">  Number of Spills &gt; 100 Barrels</t>
  </si>
  <si>
    <t>Liquid Hydrocarbon Spills to the Environment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</si>
  <si>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</si>
  <si>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</si>
  <si>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</si>
  <si>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</si>
  <si>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</si>
  <si>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>Waste (tonnes)</t>
  </si>
  <si>
    <t xml:space="preserve">  Non-Hazardous Waste</t>
  </si>
  <si>
    <t xml:space="preserve">  Recycled Waste</t>
  </si>
  <si>
    <t>Total Waste Generated</t>
  </si>
  <si>
    <t>Waste Disposed</t>
  </si>
  <si>
    <t>Total Operated Production</t>
  </si>
  <si>
    <t>PRODUCTION (MMBOE)</t>
  </si>
  <si>
    <t>Production</t>
  </si>
  <si>
    <t>MBOED</t>
  </si>
  <si>
    <t>Proved Reserves</t>
  </si>
  <si>
    <t>BBOE</t>
  </si>
  <si>
    <t>Capitol Expenditure</t>
  </si>
  <si>
    <t>Billions of USD</t>
  </si>
  <si>
    <t>Net Acreage</t>
  </si>
  <si>
    <t>Millions of Acres</t>
  </si>
  <si>
    <t>Exploration and Production Facilities</t>
  </si>
  <si>
    <t># Facilities</t>
  </si>
  <si>
    <t>Key Development of Program</t>
  </si>
  <si>
    <t>Key Office Locations (including headquarters)</t>
  </si>
  <si>
    <t>countries</t>
  </si>
  <si>
    <t>GHG Score (Out of 20)</t>
  </si>
  <si>
    <t>Energy Score (Out of 20)</t>
  </si>
  <si>
    <t>Water Score (Out of 20)</t>
  </si>
  <si>
    <t>Waste Score (Out of 20)</t>
  </si>
  <si>
    <t>Spills Score (Out of 20)</t>
  </si>
  <si>
    <t>Sustainability Score (Out of 100)</t>
  </si>
  <si>
    <t>GHGs (tonnes)</t>
  </si>
  <si>
    <t xml:space="preserve">  Hydrocarbons in Overboard Discharges</t>
  </si>
  <si>
    <t xml:space="preserve">  Produced Water Recycle/Reuse</t>
  </si>
  <si>
    <t xml:space="preserve">  Non-Fresh Water Withdrawn</t>
  </si>
  <si>
    <t xml:space="preserve">  Fresh Water Withdrawn</t>
  </si>
  <si>
    <t xml:space="preserve">Tonnes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</si>
</sst>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Calibri Light"/>
      <scheme val="major"/>
    </font>
    <font>
      <i/>
      <sz val="14"/>
      <color rgb="FF000000"/>
      <name val="Calibri Light"/>
      <scheme val="major"/>
    </font>
    <font>
      <sz val="11"/>
      <color rgb="FF000000"/>
      <name val="Calibri Light"/>
      <scheme val="maj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69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8" fillId="0" borderId="8" xfId="5" applyFont="1" applyBorder="1"/>
    <xf numFmtId="0" fontId="8" fillId="0" borderId="9" xfId="5" applyFont="1" applyBorder="1"/>
    <xf numFmtId="0" fontId="7" fillId="0" borderId="0" xfId="0" applyFont="1"/>
    <xf numFmtId="0" fontId="9" fillId="0" borderId="0" xfId="0" applyFont="1"/>
    <xf numFmtId="0" fontId="9" fillId="0" borderId="26" xfId="0" applyFont="1" applyBorder="1"/>
    <xf numFmtId="0" fontId="6" fillId="2" borderId="27" xfId="5" applyFont="1" applyFill="1" applyBorder="1"/>
    <xf numFmtId="0" fontId="6" fillId="2" borderId="28" xfId="5" applyFont="1" applyFill="1" applyBorder="1"/>
    <xf numFmtId="0" fontId="6" fillId="2" borderId="29" xfId="5" applyFont="1" applyFill="1" applyBorder="1"/>
    <xf numFmtId="0" fontId="10" fillId="3" borderId="30" xfId="0" applyFont="1" applyFill="1" applyBorder="1"/>
    <xf numFmtId="1" fontId="0" fillId="0" borderId="31" xfId="0" applyNumberFormat="1" applyBorder="1"/>
    <xf numFmtId="0" fontId="10" fillId="3" borderId="32" xfId="0" applyFont="1" applyFill="1" applyBorder="1"/>
    <xf numFmtId="1" fontId="0" fillId="0" borderId="33" xfId="0" applyNumberFormat="1" applyBorder="1"/>
    <xf numFmtId="1" fontId="0" fillId="0" borderId="34" xfId="0" applyNumberFormat="1" applyBorder="1"/>
    <xf numFmtId="0" fontId="10" fillId="3" borderId="35" xfId="0" applyFont="1" applyFill="1" applyBorder="1"/>
    <xf numFmtId="1" fontId="0" fillId="0" borderId="36" xfId="0" applyNumberFormat="1" applyBorder="1"/>
    <xf numFmtId="1" fontId="0" fillId="0" borderId="37" xfId="0" applyNumberFormat="1" applyBorder="1"/>
    <xf numFmtId="0" fontId="10" fillId="3" borderId="38" xfId="0" applyFont="1" applyFill="1" applyBorder="1"/>
    <xf numFmtId="1" fontId="0" fillId="0" borderId="39" xfId="0" applyNumberFormat="1" applyBorder="1"/>
    <xf numFmtId="165" fontId="5" fillId="3" borderId="18" xfId="5" applyNumberFormat="1" applyFont="1" applyFill="1" applyBorder="1" applyAlignment="1">
      <alignment horizontal="center" vertical="center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0" fontId="5" fillId="3" borderId="40" xfId="5" applyFont="1" applyFill="1" applyBorder="1" applyAlignment="1">
      <alignment horizontal="center" vertical="center" wrapText="1"/>
    </xf>
    <xf numFmtId="0" fontId="6" fillId="2" borderId="41" xfId="5" applyFont="1" applyFill="1" applyBorder="1"/>
    <xf numFmtId="0" fontId="6" fillId="2" borderId="42" xfId="5" applyFont="1" applyFill="1" applyBorder="1"/>
    <xf numFmtId="0" fontId="6" fillId="2" borderId="43" xfId="5" applyFont="1" applyFill="1" applyBorder="1"/>
    <xf numFmtId="0" fontId="4" fillId="0" borderId="44" xfId="5" applyFont="1" applyBorder="1"/>
    <xf numFmtId="0" fontId="4" fillId="0" borderId="45" xfId="5" applyFont="1" applyBorder="1"/>
    <xf numFmtId="0" fontId="4" fillId="0" borderId="46" xfId="5" applyFont="1" applyBorder="1"/>
    <xf numFmtId="0" fontId="4" fillId="0" borderId="47" xfId="5" applyFont="1" applyBorder="1"/>
    <xf numFmtId="0" fontId="4" fillId="0" borderId="48" xfId="5" applyFont="1" applyBorder="1"/>
    <xf numFmtId="0" fontId="4" fillId="0" borderId="49" xfId="5" applyFont="1" applyBorder="1"/>
    <xf numFmtId="0" fontId="4" fillId="0" borderId="50" xfId="5" applyFont="1" applyBorder="1"/>
    <xf numFmtId="0" fontId="4" fillId="0" borderId="51" xfId="5" applyFont="1" applyBorder="1"/>
    <xf numFmtId="0" fontId="4" fillId="0" borderId="52" xfId="5" applyFont="1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jmfalou_cougarnet_uh_edu/Documents/~Computer%20Science/z.%20Hackathon%20Projects/HalfStackDevs_CodeRedGenesis/Data%20Sets%20(Excels)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Sustainability Scores"/>
      <sheetName val="GHG"/>
      <sheetName val="Energy"/>
      <sheetName val="Water"/>
      <sheetName val="Waste"/>
      <sheetName val="Spills"/>
      <sheetName val="Production and Facility Info"/>
    </sheetNames>
    <sheetDataSet>
      <sheetData sheetId="0" refreshError="1"/>
      <sheetData sheetId="1" refreshError="1"/>
      <sheetData sheetId="2">
        <row r="6">
          <cell r="A6">
            <v>8440.6803619294606</v>
          </cell>
          <cell r="B6">
            <v>3605.3150430000001</v>
          </cell>
          <cell r="C6">
            <v>1137.9361982912501</v>
          </cell>
          <cell r="D6">
            <v>2830.1430000000005</v>
          </cell>
        </row>
        <row r="8">
          <cell r="A8">
            <v>15972.450569727</v>
          </cell>
          <cell r="B8">
            <v>238.91200000000001</v>
          </cell>
          <cell r="C8">
            <v>600.09470903299996</v>
          </cell>
          <cell r="D8">
            <v>1046.51</v>
          </cell>
        </row>
        <row r="9">
          <cell r="A9">
            <v>94256.845479921001</v>
          </cell>
          <cell r="B9">
            <v>534.73397999999997</v>
          </cell>
          <cell r="C9">
            <v>3533.33012328</v>
          </cell>
          <cell r="D9">
            <v>182.71</v>
          </cell>
        </row>
        <row r="10">
          <cell r="A10">
            <v>42846.268449704003</v>
          </cell>
          <cell r="B10">
            <v>2085.8160600000001</v>
          </cell>
          <cell r="C10">
            <v>1932.696238665</v>
          </cell>
          <cell r="D10">
            <v>1662.99</v>
          </cell>
        </row>
        <row r="11">
          <cell r="A11">
            <v>1548.1094865510001</v>
          </cell>
          <cell r="B11">
            <v>929.76693999999998</v>
          </cell>
          <cell r="C11">
            <v>120.18351857499999</v>
          </cell>
          <cell r="D11">
            <v>102.75000000000001</v>
          </cell>
        </row>
        <row r="12">
          <cell r="A12">
            <v>1246.1935030069999</v>
          </cell>
          <cell r="B12">
            <v>114.93527</v>
          </cell>
          <cell r="C12">
            <v>78.333718743999995</v>
          </cell>
          <cell r="D12">
            <v>68.400000000000006</v>
          </cell>
        </row>
      </sheetData>
      <sheetData sheetId="3">
        <row r="4">
          <cell r="A4">
            <v>86.933133434257897</v>
          </cell>
          <cell r="B4">
            <v>60.066288000032003</v>
          </cell>
          <cell r="C4">
            <v>16.857970160000001</v>
          </cell>
          <cell r="D4">
            <v>42.284999999999997</v>
          </cell>
        </row>
      </sheetData>
      <sheetData sheetId="4">
        <row r="2">
          <cell r="A2">
            <v>5.4</v>
          </cell>
          <cell r="B2">
            <v>2.1</v>
          </cell>
          <cell r="C2">
            <v>1.6238950000000001</v>
          </cell>
          <cell r="D2" t="str">
            <v>&lt;0.2</v>
          </cell>
        </row>
        <row r="3">
          <cell r="A3">
            <v>26.665239999999997</v>
          </cell>
          <cell r="B3">
            <v>0.11321200000000001</v>
          </cell>
          <cell r="C3">
            <v>25.853999999999999</v>
          </cell>
          <cell r="D3">
            <v>1.1000000000000001E-3</v>
          </cell>
        </row>
        <row r="4">
          <cell r="A4">
            <v>49.61356</v>
          </cell>
          <cell r="B4">
            <v>24.410564999999998</v>
          </cell>
          <cell r="C4">
            <v>0</v>
          </cell>
          <cell r="D4">
            <v>0</v>
          </cell>
        </row>
        <row r="5">
          <cell r="A5">
            <v>0</v>
          </cell>
          <cell r="B5">
            <v>0</v>
          </cell>
          <cell r="C5">
            <v>129.48417890000002</v>
          </cell>
          <cell r="D5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81640625" customWidth="1"/>
    <col min="8" max="8" width="50.54296875" bestFit="1" customWidth="1"/>
    <col min="9" max="9" width="42.1796875" style="17" bestFit="1" customWidth="1"/>
    <col min="13" max="13" width="12.8164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5"/>
      <c r="G1" s="16"/>
      <c r="M1" s="10" t="s">
        <v>5</v>
      </c>
      <c r="N1" s="10" t="s">
        <v>6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7</v>
      </c>
      <c r="G2" s="51" t="s">
        <v>8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9</v>
      </c>
      <c r="E3" s="13">
        <v>1059.88886</v>
      </c>
      <c r="F3" s="19" t="s">
        <v>10</v>
      </c>
      <c r="G3" s="52"/>
      <c r="M3" s="4" t="s">
        <v>11</v>
      </c>
      <c r="N3" s="4" t="s">
        <v>9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12</v>
      </c>
      <c r="G4" s="52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13</v>
      </c>
      <c r="G5" s="52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14</v>
      </c>
      <c r="G6" s="52"/>
      <c r="M6" s="4">
        <v>2133.6398300000005</v>
      </c>
      <c r="N6" s="4">
        <v>696.50317000000007</v>
      </c>
    </row>
    <row r="7" spans="1:14" ht="1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15</v>
      </c>
      <c r="G7" s="20" t="s">
        <v>16</v>
      </c>
      <c r="M7" s="4">
        <v>25.843505692829464</v>
      </c>
      <c r="N7" s="4">
        <v>43.26106645962733</v>
      </c>
    </row>
    <row r="8" spans="1:14" ht="1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17</v>
      </c>
      <c r="G8" s="20" t="s">
        <v>18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19</v>
      </c>
      <c r="G9" s="52" t="s">
        <v>20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21</v>
      </c>
      <c r="G10" s="52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22</v>
      </c>
      <c r="G11" s="52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23</v>
      </c>
      <c r="G12" s="52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24</v>
      </c>
      <c r="G13" s="53" t="s">
        <v>25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9</v>
      </c>
      <c r="D14" s="8" t="s">
        <v>9</v>
      </c>
      <c r="E14" s="13">
        <v>7.3924214342898988</v>
      </c>
      <c r="F14" s="19" t="s">
        <v>26</v>
      </c>
      <c r="G14" s="53"/>
      <c r="M14" s="4">
        <v>0</v>
      </c>
      <c r="N14" s="4" t="s">
        <v>9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27</v>
      </c>
      <c r="G15" s="53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28</v>
      </c>
      <c r="E16" s="13">
        <v>9.2238950000000006</v>
      </c>
      <c r="F16" s="23" t="s">
        <v>29</v>
      </c>
      <c r="G16" s="47" t="s">
        <v>30</v>
      </c>
      <c r="M16" s="4" t="s">
        <v>31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32</v>
      </c>
      <c r="G17" s="47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33</v>
      </c>
      <c r="G18" s="47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34</v>
      </c>
      <c r="G19" s="47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35</v>
      </c>
      <c r="G20" s="54" t="s">
        <v>36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37</v>
      </c>
      <c r="G21" s="54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38</v>
      </c>
      <c r="G22" s="54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39</v>
      </c>
      <c r="G23" s="54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40</v>
      </c>
      <c r="G24" s="54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41</v>
      </c>
      <c r="G25" s="47" t="s">
        <v>42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43</v>
      </c>
      <c r="G26" s="47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44</v>
      </c>
      <c r="G27" s="47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45</v>
      </c>
      <c r="G28" s="47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46</v>
      </c>
      <c r="G29" s="47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47</v>
      </c>
      <c r="G30" s="22" t="s">
        <v>48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50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51</v>
      </c>
      <c r="G32" s="20" t="s">
        <v>52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53</v>
      </c>
      <c r="G33" s="20" t="s">
        <v>54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55</v>
      </c>
      <c r="G34" s="20" t="s">
        <v>56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57</v>
      </c>
      <c r="G35" s="48" t="s">
        <v>58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59</v>
      </c>
      <c r="G36" s="49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60</v>
      </c>
      <c r="G37" s="50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8" sqref="C18"/>
    </sheetView>
  </sheetViews>
  <sheetFormatPr defaultRowHeight="14.5" x14ac:dyDescent="0.35"/>
  <cols>
    <col min="1" max="1" width="45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54296875" bestFit="1" customWidth="1"/>
    <col min="7" max="7" width="22.81640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8" x14ac:dyDescent="0.35">
      <c r="A2" s="19" t="s">
        <v>47</v>
      </c>
      <c r="B2" s="3">
        <v>445.21</v>
      </c>
      <c r="C2" s="4">
        <v>64.026368000000005</v>
      </c>
      <c r="D2" s="4">
        <v>80.385821050000004</v>
      </c>
      <c r="E2" s="4">
        <v>98.66</v>
      </c>
      <c r="F2" s="13">
        <v>688.28218905000006</v>
      </c>
      <c r="G2" s="22" t="s">
        <v>48</v>
      </c>
    </row>
    <row r="3" spans="1:8" x14ac:dyDescent="0.35">
      <c r="A3" s="25" t="s">
        <v>49</v>
      </c>
      <c r="B3" s="7">
        <f>989+200</f>
        <v>1189</v>
      </c>
      <c r="C3" s="8">
        <v>85</v>
      </c>
      <c r="D3" s="8">
        <v>248</v>
      </c>
      <c r="E3" s="12">
        <v>216</v>
      </c>
      <c r="F3" s="27">
        <f>SUM(B3:E3)</f>
        <v>1738</v>
      </c>
      <c r="G3" s="26" t="s">
        <v>50</v>
      </c>
    </row>
    <row r="4" spans="1:8" x14ac:dyDescent="0.35">
      <c r="A4" s="19" t="s">
        <v>51</v>
      </c>
      <c r="B4" s="3">
        <f>3+1.5</f>
        <v>4.5</v>
      </c>
      <c r="C4" s="4">
        <v>0.2</v>
      </c>
      <c r="D4" s="4">
        <v>0.5</v>
      </c>
      <c r="E4" s="13">
        <v>0.2</v>
      </c>
      <c r="F4" s="27">
        <f t="shared" ref="F4:F9" si="0">SUM(B4:E4)</f>
        <v>5.4</v>
      </c>
      <c r="G4" s="20" t="s">
        <v>52</v>
      </c>
    </row>
    <row r="5" spans="1:8" x14ac:dyDescent="0.35">
      <c r="A5" s="19" t="s">
        <v>53</v>
      </c>
      <c r="B5" s="3">
        <f>5.6+1.1</f>
        <v>6.6999999999999993</v>
      </c>
      <c r="C5" s="4">
        <v>0.5</v>
      </c>
      <c r="D5" s="4">
        <v>1</v>
      </c>
      <c r="E5" s="13">
        <v>1.9</v>
      </c>
      <c r="F5" s="27">
        <f t="shared" si="0"/>
        <v>10.1</v>
      </c>
      <c r="G5" s="20" t="s">
        <v>54</v>
      </c>
    </row>
    <row r="6" spans="1:8" x14ac:dyDescent="0.35">
      <c r="A6" s="19" t="s">
        <v>55</v>
      </c>
      <c r="B6" s="3">
        <f>10.3+1.8</f>
        <v>12.100000000000001</v>
      </c>
      <c r="C6" s="4">
        <v>2.2000000000000002</v>
      </c>
      <c r="D6" s="4">
        <v>3.2</v>
      </c>
      <c r="E6" s="13">
        <v>7.1</v>
      </c>
      <c r="F6" s="27">
        <f t="shared" si="0"/>
        <v>24.6</v>
      </c>
      <c r="G6" s="20" t="s">
        <v>56</v>
      </c>
    </row>
    <row r="7" spans="1:8" x14ac:dyDescent="0.35">
      <c r="A7" s="19" t="s">
        <v>57</v>
      </c>
      <c r="B7" s="3">
        <v>2</v>
      </c>
      <c r="C7" s="4">
        <v>1</v>
      </c>
      <c r="D7" s="4">
        <v>3</v>
      </c>
      <c r="E7" s="13">
        <v>3</v>
      </c>
      <c r="F7" s="27">
        <f t="shared" si="0"/>
        <v>9</v>
      </c>
      <c r="G7" s="48" t="s">
        <v>58</v>
      </c>
    </row>
    <row r="8" spans="1:8" x14ac:dyDescent="0.35">
      <c r="A8" s="19" t="s">
        <v>59</v>
      </c>
      <c r="B8" s="3">
        <v>7</v>
      </c>
      <c r="C8" s="4">
        <v>2</v>
      </c>
      <c r="D8" s="4">
        <v>6</v>
      </c>
      <c r="E8" s="13">
        <v>5</v>
      </c>
      <c r="F8" s="27">
        <f t="shared" si="0"/>
        <v>20</v>
      </c>
      <c r="G8" s="49"/>
    </row>
    <row r="9" spans="1:8" x14ac:dyDescent="0.35">
      <c r="A9" s="24" t="s">
        <v>60</v>
      </c>
      <c r="B9" s="5">
        <v>3</v>
      </c>
      <c r="C9" s="6">
        <v>1</v>
      </c>
      <c r="D9" s="6">
        <v>5</v>
      </c>
      <c r="E9" s="14">
        <v>4</v>
      </c>
      <c r="F9" s="28">
        <f t="shared" si="0"/>
        <v>13</v>
      </c>
      <c r="G9" s="50"/>
    </row>
    <row r="10" spans="1:8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AEB7-D2E8-4525-A681-2676EB3834C0}">
  <dimension ref="A1:E8"/>
  <sheetViews>
    <sheetView workbookViewId="0">
      <selection activeCell="H5" sqref="H5"/>
    </sheetView>
  </sheetViews>
  <sheetFormatPr defaultRowHeight="14.5" x14ac:dyDescent="0.35"/>
  <cols>
    <col min="1" max="1" width="30.906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</cols>
  <sheetData>
    <row r="1" spans="1:5" ht="18.5" thickTop="1" thickBot="1" x14ac:dyDescent="0.4">
      <c r="B1" s="34" t="s">
        <v>0</v>
      </c>
      <c r="C1" s="35" t="s">
        <v>1</v>
      </c>
      <c r="D1" s="35" t="s">
        <v>2</v>
      </c>
      <c r="E1" s="36" t="s">
        <v>3</v>
      </c>
    </row>
    <row r="2" spans="1:5" ht="16" thickTop="1" x14ac:dyDescent="0.35">
      <c r="A2" s="37" t="s">
        <v>62</v>
      </c>
      <c r="B2" s="38">
        <f xml:space="preserve"> 20000 / [1]GHG!A6 + 2000 / SUM( [1]GHG!A8:A12)</f>
        <v>2.3823084554870104</v>
      </c>
      <c r="C2" s="38">
        <f xml:space="preserve"> 20000 / [1]GHG!B6 + 2000 / SUM( [1]GHG!B8:B12)</f>
        <v>6.0596389501013492</v>
      </c>
      <c r="D2" s="38">
        <f xml:space="preserve"> 20000 / [1]GHG!C6 + 2000 / SUM( [1]GHG!C8:C12)</f>
        <v>17.894930089120145</v>
      </c>
      <c r="E2" s="38">
        <f xml:space="preserve"> 20000 / [1]GHG!D6 + 2000 / SUM( [1]GHG!D8:D12)</f>
        <v>7.719658610227814</v>
      </c>
    </row>
    <row r="3" spans="1:5" ht="15.5" x14ac:dyDescent="0.35">
      <c r="A3" s="39" t="s">
        <v>63</v>
      </c>
      <c r="B3" s="40">
        <f>333 / [1]Energy!A4</f>
        <v>3.8305302805152781</v>
      </c>
      <c r="C3" s="40">
        <f>333 / [1]Energy!B4</f>
        <v>5.5438751267570021</v>
      </c>
      <c r="D3" s="40">
        <f>333 / [1]Energy!C4</f>
        <v>19.753267851317634</v>
      </c>
      <c r="E3" s="40">
        <f>333 / [1]Energy!D4</f>
        <v>7.8751330258957086</v>
      </c>
    </row>
    <row r="4" spans="1:5" ht="15.5" x14ac:dyDescent="0.35">
      <c r="A4" s="39" t="s">
        <v>64</v>
      </c>
      <c r="B4" s="40">
        <f>1 / SUM([1]Water!A2:A3) + [1]Water!A4 / 1000 + 5 / ([1]Water!A5 + 1)</f>
        <v>5.0807999786888978</v>
      </c>
      <c r="C4" s="40">
        <f>1 / SUM([1]Water!B2:B3) + [1]Water!B4 / 1000 + 5 / ([1]Water!B5 + 1)</f>
        <v>5.4762425630191682</v>
      </c>
      <c r="D4" s="40">
        <f>1 / SUM([1]Water!C2:C3) + [1]Water!C4 / 1000 + 5 / ([1]Water!C5 + 1)</f>
        <v>7.4711711437762368E-2</v>
      </c>
      <c r="E4" s="40">
        <f>1 / SUM([1]Water!D2:D3) + [1]Water!D4 / 1000 + 5 / ([1]Water!D5 + 1)</f>
        <v>914.09090909090901</v>
      </c>
    </row>
    <row r="5" spans="1:5" ht="15.5" x14ac:dyDescent="0.35">
      <c r="A5" s="39" t="s">
        <v>65</v>
      </c>
      <c r="B5" s="40"/>
      <c r="C5" s="40"/>
      <c r="D5" s="40"/>
      <c r="E5" s="41"/>
    </row>
    <row r="6" spans="1:5" ht="16" thickBot="1" x14ac:dyDescent="0.4">
      <c r="A6" s="42" t="s">
        <v>66</v>
      </c>
      <c r="B6" s="43"/>
      <c r="C6" s="43"/>
      <c r="D6" s="43"/>
      <c r="E6" s="44"/>
    </row>
    <row r="7" spans="1:5" ht="16.5" thickTop="1" thickBot="1" x14ac:dyDescent="0.4">
      <c r="A7" s="45" t="s">
        <v>67</v>
      </c>
      <c r="B7" s="46">
        <f>SUM(B2:B6)</f>
        <v>11.293638714691186</v>
      </c>
      <c r="C7" s="46">
        <f t="shared" ref="C7:E7" si="0">SUM(C2:C6)</f>
        <v>17.07975663987752</v>
      </c>
      <c r="D7" s="46">
        <f t="shared" si="0"/>
        <v>37.722909651875547</v>
      </c>
      <c r="E7" s="46">
        <f t="shared" si="0"/>
        <v>929.68570072703255</v>
      </c>
    </row>
    <row r="8" spans="1:5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51B-1F9A-45D7-B557-1A55394C9595}">
  <dimension ref="A1:A7"/>
  <sheetViews>
    <sheetView workbookViewId="0">
      <selection activeCell="A6" sqref="A6"/>
    </sheetView>
  </sheetViews>
  <sheetFormatPr defaultRowHeight="14.5" x14ac:dyDescent="0.35"/>
  <cols>
    <col min="1" max="1" width="29.54296875" customWidth="1"/>
  </cols>
  <sheetData>
    <row r="1" spans="1:1" x14ac:dyDescent="0.35">
      <c r="A1" s="31" t="s">
        <v>61</v>
      </c>
    </row>
    <row r="2" spans="1:1" ht="18.5" x14ac:dyDescent="0.45">
      <c r="A2" s="29" t="s">
        <v>0</v>
      </c>
    </row>
    <row r="3" spans="1:1" ht="18.5" x14ac:dyDescent="0.45">
      <c r="A3" s="30" t="s">
        <v>1</v>
      </c>
    </row>
    <row r="4" spans="1:1" ht="18.5" x14ac:dyDescent="0.45">
      <c r="A4" s="30" t="s">
        <v>2</v>
      </c>
    </row>
    <row r="5" spans="1:1" ht="18.5" x14ac:dyDescent="0.45">
      <c r="A5" s="30" t="s">
        <v>3</v>
      </c>
    </row>
    <row r="6" spans="1:1" x14ac:dyDescent="0.35">
      <c r="A6" s="32"/>
    </row>
    <row r="7" spans="1:1" x14ac:dyDescent="0.35">
      <c r="A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75" workbookViewId="0">
      <selection activeCell="D35" sqref="D35"/>
    </sheetView>
  </sheetViews>
  <sheetFormatPr defaultRowHeight="15" customHeight="1" x14ac:dyDescent="0.35"/>
  <cols>
    <col min="1" max="1" width="50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50.54296875" bestFit="1" customWidth="1"/>
    <col min="8" max="8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ht="14.5" x14ac:dyDescent="0.35">
      <c r="A2" s="18" t="s">
        <v>7</v>
      </c>
      <c r="B2" s="7">
        <v>6129.1431650302193</v>
      </c>
      <c r="C2" s="8">
        <v>3216.65688</v>
      </c>
      <c r="D2" s="8">
        <v>1093.52761317</v>
      </c>
      <c r="E2" s="8">
        <v>2788.9194800000005</v>
      </c>
      <c r="F2" s="12">
        <v>13228.247138200219</v>
      </c>
      <c r="G2" s="51" t="s">
        <v>8</v>
      </c>
    </row>
    <row r="3" spans="1:7" ht="14.5" x14ac:dyDescent="0.35">
      <c r="A3" s="19" t="s">
        <v>10</v>
      </c>
      <c r="B3" s="3">
        <v>710.73203000000001</v>
      </c>
      <c r="C3" s="4">
        <v>335.60883000000001</v>
      </c>
      <c r="D3" s="4">
        <v>13.548</v>
      </c>
      <c r="E3" s="8">
        <v>0.9</v>
      </c>
      <c r="F3" s="13">
        <v>1059.88886</v>
      </c>
      <c r="G3" s="52"/>
    </row>
    <row r="4" spans="1:7" ht="14.5" x14ac:dyDescent="0.35">
      <c r="A4" s="19" t="s">
        <v>12</v>
      </c>
      <c r="B4" s="3">
        <v>1592.901827801438</v>
      </c>
      <c r="C4" s="4">
        <v>46.285925000000006</v>
      </c>
      <c r="D4" s="4">
        <v>26.986585121249998</v>
      </c>
      <c r="E4" s="8">
        <v>38.320999999999998</v>
      </c>
      <c r="F4" s="13">
        <v>1704.4953379226879</v>
      </c>
      <c r="G4" s="52"/>
    </row>
    <row r="5" spans="1:7" ht="14.5" x14ac:dyDescent="0.35">
      <c r="A5" s="19" t="s">
        <v>13</v>
      </c>
      <c r="B5" s="3">
        <v>7.9033390978040003</v>
      </c>
      <c r="C5" s="4">
        <v>6.7634080000000001</v>
      </c>
      <c r="D5" s="4">
        <v>3.8740000000000001</v>
      </c>
      <c r="E5" s="8">
        <v>2.90252</v>
      </c>
      <c r="F5" s="13">
        <v>21.443267097804</v>
      </c>
      <c r="G5" s="52"/>
    </row>
    <row r="6" spans="1:7" ht="14.5" x14ac:dyDescent="0.35">
      <c r="A6" s="19" t="s">
        <v>14</v>
      </c>
      <c r="B6" s="3">
        <v>8440.6803619294606</v>
      </c>
      <c r="C6" s="4">
        <v>3605.3150430000001</v>
      </c>
      <c r="D6" s="4">
        <v>1137.9361982912501</v>
      </c>
      <c r="E6" s="8">
        <v>2830.1430000000005</v>
      </c>
      <c r="F6" s="13">
        <v>16014.07460322071</v>
      </c>
      <c r="G6" s="52"/>
    </row>
    <row r="7" spans="1:7" ht="14.5" x14ac:dyDescent="0.35">
      <c r="A7" s="19" t="s">
        <v>15</v>
      </c>
      <c r="B7" s="3">
        <v>18.958874153611692</v>
      </c>
      <c r="C7" s="4">
        <v>56.309847889544507</v>
      </c>
      <c r="D7" s="4">
        <v>14.155931772886333</v>
      </c>
      <c r="E7" s="8">
        <v>69.104572152456797</v>
      </c>
      <c r="F7" s="13">
        <v>23.26672817921397</v>
      </c>
      <c r="G7" s="20" t="s">
        <v>16</v>
      </c>
    </row>
    <row r="8" spans="1:7" ht="14.5" x14ac:dyDescent="0.35">
      <c r="A8" s="19" t="s">
        <v>17</v>
      </c>
      <c r="B8" s="3">
        <v>15972.450569727</v>
      </c>
      <c r="C8" s="4">
        <v>238.91200000000001</v>
      </c>
      <c r="D8" s="4">
        <v>600.09470903299996</v>
      </c>
      <c r="E8" s="8">
        <v>1046.51</v>
      </c>
      <c r="F8" s="13">
        <v>17857.967278759999</v>
      </c>
      <c r="G8" s="20" t="s">
        <v>18</v>
      </c>
    </row>
    <row r="9" spans="1:7" ht="14.5" x14ac:dyDescent="0.35">
      <c r="A9" s="21" t="s">
        <v>19</v>
      </c>
      <c r="B9" s="3">
        <v>94256.845479921001</v>
      </c>
      <c r="C9" s="4">
        <v>534.73397999999997</v>
      </c>
      <c r="D9" s="4">
        <v>3533.33012328</v>
      </c>
      <c r="E9" s="8">
        <v>182.71</v>
      </c>
      <c r="F9" s="13">
        <v>98507.619583200998</v>
      </c>
      <c r="G9" s="52" t="s">
        <v>20</v>
      </c>
    </row>
    <row r="10" spans="1:7" ht="14.5" x14ac:dyDescent="0.35">
      <c r="A10" s="19" t="s">
        <v>21</v>
      </c>
      <c r="B10" s="3">
        <v>42846.268449704003</v>
      </c>
      <c r="C10" s="4">
        <v>2085.8160600000001</v>
      </c>
      <c r="D10" s="4">
        <v>1932.696238665</v>
      </c>
      <c r="E10" s="8">
        <v>1662.99</v>
      </c>
      <c r="F10" s="13">
        <v>48527.770748369003</v>
      </c>
      <c r="G10" s="52"/>
    </row>
    <row r="11" spans="1:7" ht="14.5" x14ac:dyDescent="0.35">
      <c r="A11" s="19" t="s">
        <v>22</v>
      </c>
      <c r="B11" s="3">
        <v>1548.1094865510001</v>
      </c>
      <c r="C11" s="4">
        <v>929.76693999999998</v>
      </c>
      <c r="D11" s="4">
        <v>120.18351857499999</v>
      </c>
      <c r="E11" s="8">
        <v>102.75000000000001</v>
      </c>
      <c r="F11" s="13">
        <v>2700.809945126</v>
      </c>
      <c r="G11" s="52"/>
    </row>
    <row r="12" spans="1:7" ht="14.5" x14ac:dyDescent="0.35">
      <c r="A12" s="19" t="s">
        <v>23</v>
      </c>
      <c r="B12" s="3">
        <v>1246.1935030069999</v>
      </c>
      <c r="C12" s="4">
        <v>114.93527</v>
      </c>
      <c r="D12" s="4">
        <v>78.333718743999995</v>
      </c>
      <c r="E12" s="8">
        <v>68.400000000000006</v>
      </c>
      <c r="F12" s="13">
        <v>1507.8624917509999</v>
      </c>
      <c r="G12" s="52"/>
    </row>
    <row r="13" spans="1:7" ht="14.5" x14ac:dyDescent="0.35">
      <c r="A13" s="1"/>
      <c r="B13" s="1"/>
      <c r="C13" s="1"/>
      <c r="D13" s="1"/>
      <c r="E13" s="1"/>
      <c r="G13" s="1"/>
    </row>
    <row r="14" spans="1:7" ht="14.5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1A20-252D-4AB9-80BE-AA57F15F88DC}">
  <dimension ref="A1:G12"/>
  <sheetViews>
    <sheetView tabSelected="1" workbookViewId="0">
      <selection activeCell="E15" sqref="E15"/>
    </sheetView>
  </sheetViews>
  <sheetFormatPr defaultRowHeight="14.5" x14ac:dyDescent="0.35"/>
  <cols>
    <col min="1" max="1" width="34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6.7265625" bestFit="1" customWidth="1"/>
  </cols>
  <sheetData>
    <row r="1" spans="1:7" ht="18.5" thickTop="1" thickBot="1" x14ac:dyDescent="0.4">
      <c r="A1" s="15"/>
      <c r="B1" s="57" t="s">
        <v>0</v>
      </c>
      <c r="C1" s="58" t="s">
        <v>1</v>
      </c>
      <c r="D1" s="58" t="s">
        <v>2</v>
      </c>
      <c r="E1" s="58" t="s">
        <v>3</v>
      </c>
      <c r="F1" s="59" t="s">
        <v>4</v>
      </c>
      <c r="G1" s="16"/>
    </row>
    <row r="2" spans="1:7" ht="15.5" thickTop="1" thickBot="1" x14ac:dyDescent="0.4">
      <c r="A2" s="18" t="s">
        <v>7</v>
      </c>
      <c r="B2" s="60">
        <f>GHG!B2 * 1000</f>
        <v>6129143.1650302196</v>
      </c>
      <c r="C2" s="61">
        <f>GHG!C2 * 1000</f>
        <v>3216656.88</v>
      </c>
      <c r="D2" s="61">
        <f>GHG!D2 * 1000</f>
        <v>1093527.61317</v>
      </c>
      <c r="E2" s="61">
        <f>GHG!E2 * 1000</f>
        <v>2788919.4800000004</v>
      </c>
      <c r="F2" s="62">
        <f>GHG!F2 * 1000</f>
        <v>13228247.138200218</v>
      </c>
      <c r="G2" s="55" t="s">
        <v>68</v>
      </c>
    </row>
    <row r="3" spans="1:7" ht="15" thickBot="1" x14ac:dyDescent="0.4">
      <c r="A3" s="19" t="s">
        <v>10</v>
      </c>
      <c r="B3" s="63">
        <f>GHG!B3 * 1000</f>
        <v>710732.03</v>
      </c>
      <c r="C3" s="64">
        <f>GHG!C3 * 1000</f>
        <v>335608.83</v>
      </c>
      <c r="D3" s="64">
        <f>GHG!D3 * 1000</f>
        <v>13548</v>
      </c>
      <c r="E3" s="64">
        <f>GHG!E3 * 1000</f>
        <v>900</v>
      </c>
      <c r="F3" s="65">
        <f>GHG!F3 * 1000</f>
        <v>1059888.8600000001</v>
      </c>
      <c r="G3" s="56"/>
    </row>
    <row r="4" spans="1:7" ht="15" thickBot="1" x14ac:dyDescent="0.4">
      <c r="A4" s="19" t="s">
        <v>12</v>
      </c>
      <c r="B4" s="63">
        <f>GHG!B4 * 1000</f>
        <v>1592901.827801438</v>
      </c>
      <c r="C4" s="64">
        <f>GHG!C4 * 1000</f>
        <v>46285.925000000003</v>
      </c>
      <c r="D4" s="64">
        <f>GHG!D4 * 1000</f>
        <v>26986.585121249998</v>
      </c>
      <c r="E4" s="64">
        <f>GHG!E4 * 1000</f>
        <v>38321</v>
      </c>
      <c r="F4" s="65">
        <f>GHG!F4 * 1000</f>
        <v>1704495.3379226879</v>
      </c>
      <c r="G4" s="56"/>
    </row>
    <row r="5" spans="1:7" ht="15" thickBot="1" x14ac:dyDescent="0.4">
      <c r="A5" s="19" t="s">
        <v>13</v>
      </c>
      <c r="B5" s="63">
        <f>GHG!B5 * 1000</f>
        <v>7903.3390978040006</v>
      </c>
      <c r="C5" s="64">
        <f>GHG!C5 * 1000</f>
        <v>6763.4080000000004</v>
      </c>
      <c r="D5" s="64">
        <f>GHG!D5 * 1000</f>
        <v>3874</v>
      </c>
      <c r="E5" s="64">
        <f>GHG!E5 * 1000</f>
        <v>2902.52</v>
      </c>
      <c r="F5" s="65">
        <f>GHG!F5 * 1000</f>
        <v>21443.267097804001</v>
      </c>
      <c r="G5" s="56"/>
    </row>
    <row r="6" spans="1:7" ht="15" thickBot="1" x14ac:dyDescent="0.4">
      <c r="A6" s="19" t="s">
        <v>14</v>
      </c>
      <c r="B6" s="63">
        <f>GHG!B6 * 1000</f>
        <v>8440680.3619294614</v>
      </c>
      <c r="C6" s="64">
        <f>GHG!C6 * 1000</f>
        <v>3605315.0430000001</v>
      </c>
      <c r="D6" s="64">
        <f>GHG!D6 * 1000</f>
        <v>1137936.19829125</v>
      </c>
      <c r="E6" s="64">
        <f>GHG!E6 * 1000</f>
        <v>2830143.0000000005</v>
      </c>
      <c r="F6" s="65">
        <f>GHG!F6 * 1000</f>
        <v>16014074.603220711</v>
      </c>
      <c r="G6" s="56"/>
    </row>
    <row r="7" spans="1:7" ht="15" thickBot="1" x14ac:dyDescent="0.4">
      <c r="A7" s="21" t="s">
        <v>19</v>
      </c>
      <c r="B7" s="63">
        <v>94256.845479921001</v>
      </c>
      <c r="C7" s="64">
        <v>534.73397999999997</v>
      </c>
      <c r="D7" s="64">
        <v>3533.33012328</v>
      </c>
      <c r="E7" s="64">
        <v>182.71</v>
      </c>
      <c r="F7" s="65">
        <v>98507.619583200998</v>
      </c>
      <c r="G7" s="56" t="s">
        <v>20</v>
      </c>
    </row>
    <row r="8" spans="1:7" ht="15" thickBot="1" x14ac:dyDescent="0.4">
      <c r="A8" s="19" t="s">
        <v>21</v>
      </c>
      <c r="B8" s="63">
        <v>42846.268449704003</v>
      </c>
      <c r="C8" s="64">
        <v>2085.8160600000001</v>
      </c>
      <c r="D8" s="64">
        <v>1932.696238665</v>
      </c>
      <c r="E8" s="64">
        <v>1662.99</v>
      </c>
      <c r="F8" s="65">
        <v>48527.770748369003</v>
      </c>
      <c r="G8" s="56"/>
    </row>
    <row r="9" spans="1:7" ht="15" thickBot="1" x14ac:dyDescent="0.4">
      <c r="A9" s="19" t="s">
        <v>22</v>
      </c>
      <c r="B9" s="63">
        <v>1548.1094865510001</v>
      </c>
      <c r="C9" s="64">
        <v>929.76693999999998</v>
      </c>
      <c r="D9" s="64">
        <v>120.18351857499999</v>
      </c>
      <c r="E9" s="64">
        <v>102.75000000000001</v>
      </c>
      <c r="F9" s="65">
        <v>2700.809945126</v>
      </c>
      <c r="G9" s="56"/>
    </row>
    <row r="10" spans="1:7" ht="15" thickBot="1" x14ac:dyDescent="0.4">
      <c r="A10" s="19" t="s">
        <v>23</v>
      </c>
      <c r="B10" s="66">
        <v>1246.1935030069999</v>
      </c>
      <c r="C10" s="67">
        <v>114.93527</v>
      </c>
      <c r="D10" s="67">
        <v>78.333718743999995</v>
      </c>
      <c r="E10" s="67">
        <v>68.400000000000006</v>
      </c>
      <c r="F10" s="68">
        <v>1507.8624917509999</v>
      </c>
      <c r="G10" s="56"/>
    </row>
    <row r="11" spans="1:7" x14ac:dyDescent="0.35">
      <c r="A11" s="1"/>
      <c r="B11" s="1"/>
      <c r="C11" s="1"/>
      <c r="D11" s="1"/>
      <c r="E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</sheetData>
  <mergeCells count="2">
    <mergeCell ref="G2:G6"/>
    <mergeCell ref="G7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H6"/>
  <sheetViews>
    <sheetView zoomScale="96" workbookViewId="0">
      <selection activeCell="E34" sqref="E34"/>
    </sheetView>
  </sheetViews>
  <sheetFormatPr defaultRowHeight="15" customHeight="1" x14ac:dyDescent="0.35"/>
  <cols>
    <col min="1" max="1" width="24.81640625" customWidth="1"/>
    <col min="2" max="2" width="12.269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2.26953125" bestFit="1" customWidth="1"/>
    <col min="7" max="7" width="22.7265625" customWidth="1"/>
    <col min="8" max="8" width="24.7265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19" t="s">
        <v>24</v>
      </c>
      <c r="B2" s="3">
        <v>81.33</v>
      </c>
      <c r="C2" s="4">
        <v>58.277000000000001</v>
      </c>
      <c r="D2" s="4">
        <v>16.857970160000001</v>
      </c>
      <c r="E2" s="8">
        <v>42.284999999999997</v>
      </c>
      <c r="F2" s="13">
        <v>198.74997016</v>
      </c>
      <c r="G2" s="53" t="s">
        <v>25</v>
      </c>
    </row>
    <row r="3" spans="1:8" ht="14.5" x14ac:dyDescent="0.35">
      <c r="A3" s="19" t="s">
        <v>26</v>
      </c>
      <c r="B3" s="3">
        <v>5.6031334342578987</v>
      </c>
      <c r="C3" s="4">
        <v>1.7892880000319999</v>
      </c>
      <c r="D3" s="4" t="s">
        <v>9</v>
      </c>
      <c r="E3" s="8" t="s">
        <v>9</v>
      </c>
      <c r="F3" s="13">
        <v>7.3924214342898988</v>
      </c>
      <c r="G3" s="53"/>
    </row>
    <row r="4" spans="1:8" ht="14.5" x14ac:dyDescent="0.35">
      <c r="A4" s="19" t="s">
        <v>27</v>
      </c>
      <c r="B4" s="3">
        <v>86.933133434257897</v>
      </c>
      <c r="C4" s="4">
        <v>60.066288000032003</v>
      </c>
      <c r="D4" s="4">
        <v>16.857970160000001</v>
      </c>
      <c r="E4" s="8">
        <v>42.284999999999997</v>
      </c>
      <c r="F4" s="13">
        <v>206.1423915942899</v>
      </c>
      <c r="G4" s="53"/>
    </row>
    <row r="5" spans="1:8" ht="14.5" x14ac:dyDescent="0.35">
      <c r="A5" s="1"/>
      <c r="B5" s="1"/>
      <c r="C5" s="1"/>
      <c r="D5" s="1"/>
      <c r="E5" s="1"/>
      <c r="G5" s="1"/>
    </row>
    <row r="6" spans="1:8" ht="14.5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H6"/>
  <sheetViews>
    <sheetView workbookViewId="0">
      <selection activeCell="E3" sqref="E3"/>
    </sheetView>
  </sheetViews>
  <sheetFormatPr defaultRowHeight="15" customHeight="1" x14ac:dyDescent="0.35"/>
  <cols>
    <col min="1" max="1" width="51.81640625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15.54296875" customWidth="1"/>
    <col min="8" max="8" width="8.269531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29</v>
      </c>
      <c r="B2" s="3">
        <v>5.4</v>
      </c>
      <c r="C2" s="4">
        <v>2.1</v>
      </c>
      <c r="D2" s="4">
        <v>1.6238950000000001</v>
      </c>
      <c r="E2" s="8">
        <v>0.2</v>
      </c>
      <c r="F2" s="13">
        <v>9.2238950000000006</v>
      </c>
      <c r="G2" s="47" t="s">
        <v>30</v>
      </c>
    </row>
    <row r="3" spans="1:8" ht="14.5" x14ac:dyDescent="0.35">
      <c r="A3" s="23" t="s">
        <v>32</v>
      </c>
      <c r="B3" s="3">
        <v>26.665239999999997</v>
      </c>
      <c r="C3" s="4">
        <v>0.11321200000000001</v>
      </c>
      <c r="D3" s="4">
        <v>25.853999999999999</v>
      </c>
      <c r="E3" s="8">
        <v>1.1000000000000001E-3</v>
      </c>
      <c r="F3" s="13">
        <v>52.633552000000002</v>
      </c>
      <c r="G3" s="47"/>
    </row>
    <row r="4" spans="1:8" ht="14.5" x14ac:dyDescent="0.35">
      <c r="A4" s="23" t="s">
        <v>33</v>
      </c>
      <c r="B4" s="3">
        <v>49.61356</v>
      </c>
      <c r="C4" s="4">
        <v>24.410564999999998</v>
      </c>
      <c r="D4" s="4">
        <v>0</v>
      </c>
      <c r="E4" s="8">
        <v>0</v>
      </c>
      <c r="F4" s="13">
        <v>74.024124999999998</v>
      </c>
      <c r="G4" s="47"/>
    </row>
    <row r="5" spans="1:8" ht="14.5" x14ac:dyDescent="0.35">
      <c r="A5" s="23" t="s">
        <v>34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47"/>
    </row>
    <row r="6" spans="1:8" ht="14.5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0972-0987-4121-BA5F-A181D5E41B6A}">
  <dimension ref="A1:H6"/>
  <sheetViews>
    <sheetView workbookViewId="0">
      <selection activeCell="B16" sqref="B16"/>
    </sheetView>
  </sheetViews>
  <sheetFormatPr defaultRowHeight="14.5" x14ac:dyDescent="0.35"/>
  <cols>
    <col min="1" max="1" width="50.63281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8.26953125" bestFit="1" customWidth="1"/>
  </cols>
  <sheetData>
    <row r="1" spans="1:8" ht="18.5" thickTop="1" thickBot="1" x14ac:dyDescent="0.4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5" thickBot="1" x14ac:dyDescent="0.4">
      <c r="A2" s="23" t="s">
        <v>72</v>
      </c>
      <c r="B2" s="3">
        <f>Water!B2 * 1000000</f>
        <v>5400000</v>
      </c>
      <c r="C2" s="3">
        <f>Water!C2 * 1000000</f>
        <v>2100000</v>
      </c>
      <c r="D2" s="3">
        <f>Water!D2 * 1000000</f>
        <v>1623895</v>
      </c>
      <c r="E2" s="3">
        <f>Water!E2 * 1000000</f>
        <v>200000</v>
      </c>
      <c r="F2" s="3">
        <f>Water!F2 * 1000000</f>
        <v>9223895</v>
      </c>
      <c r="G2" s="47" t="s">
        <v>73</v>
      </c>
    </row>
    <row r="3" spans="1:8" ht="15" thickBot="1" x14ac:dyDescent="0.4">
      <c r="A3" s="23" t="s">
        <v>71</v>
      </c>
      <c r="B3" s="3">
        <f>Water!B3 * 1000000</f>
        <v>26665239.999999996</v>
      </c>
      <c r="C3" s="3">
        <f>Water!C3 * 1000000</f>
        <v>113212</v>
      </c>
      <c r="D3" s="3">
        <f>Water!D3 * 1000000</f>
        <v>25854000</v>
      </c>
      <c r="E3" s="3">
        <f>Water!E3 * 1000000</f>
        <v>1100</v>
      </c>
      <c r="F3" s="3">
        <f>Water!F3 * 1000000</f>
        <v>52633552</v>
      </c>
      <c r="G3" s="47"/>
    </row>
    <row r="4" spans="1:8" ht="15" thickBot="1" x14ac:dyDescent="0.4">
      <c r="A4" s="23" t="s">
        <v>70</v>
      </c>
      <c r="B4" s="3">
        <f>Water!B4 * 1000000</f>
        <v>49613560</v>
      </c>
      <c r="C4" s="3">
        <f>Water!C4 * 1000000</f>
        <v>24410565</v>
      </c>
      <c r="D4" s="3">
        <f>Water!D4 * 1000000</f>
        <v>0</v>
      </c>
      <c r="E4" s="3">
        <f>Water!E4 * 1000000</f>
        <v>0</v>
      </c>
      <c r="F4" s="3">
        <f>Water!F4 * 1000000</f>
        <v>74024125</v>
      </c>
      <c r="G4" s="47"/>
    </row>
    <row r="5" spans="1:8" ht="15" thickBot="1" x14ac:dyDescent="0.4">
      <c r="A5" s="23" t="s">
        <v>69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47"/>
    </row>
    <row r="6" spans="1:8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H8"/>
  <sheetViews>
    <sheetView workbookViewId="0">
      <selection activeCell="G2" sqref="G2:G6"/>
    </sheetView>
  </sheetViews>
  <sheetFormatPr defaultRowHeight="15" customHeight="1" x14ac:dyDescent="0.35"/>
  <cols>
    <col min="1" max="1" width="37.1796875" customWidth="1"/>
    <col min="2" max="2" width="9.816406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3" bestFit="1" customWidth="1"/>
    <col min="8" max="8" width="15.5429687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41</v>
      </c>
      <c r="B2" s="3">
        <v>23.32</v>
      </c>
      <c r="C2" s="4">
        <v>69791</v>
      </c>
      <c r="D2" s="4">
        <v>8540.1005999999998</v>
      </c>
      <c r="E2" s="8">
        <v>245.33999999999997</v>
      </c>
      <c r="F2" s="13">
        <v>78599.760600000009</v>
      </c>
      <c r="G2" s="47" t="s">
        <v>42</v>
      </c>
    </row>
    <row r="3" spans="1:8" ht="14.5" x14ac:dyDescent="0.35">
      <c r="A3" s="23" t="s">
        <v>43</v>
      </c>
      <c r="B3" s="3">
        <v>197546.25</v>
      </c>
      <c r="C3" s="4">
        <v>121554</v>
      </c>
      <c r="D3" s="4">
        <v>3114.5836600000002</v>
      </c>
      <c r="E3" s="8">
        <v>273.78300000000002</v>
      </c>
      <c r="F3" s="13">
        <v>322488.61666</v>
      </c>
      <c r="G3" s="47"/>
    </row>
    <row r="4" spans="1:8" ht="14.5" x14ac:dyDescent="0.35">
      <c r="A4" s="19" t="s">
        <v>44</v>
      </c>
      <c r="B4" s="3">
        <v>252483.16</v>
      </c>
      <c r="C4" s="4">
        <v>5311</v>
      </c>
      <c r="D4" s="4">
        <v>7168.9109500000004</v>
      </c>
      <c r="E4" s="8">
        <v>544.47</v>
      </c>
      <c r="F4" s="13">
        <v>265507.54095000005</v>
      </c>
      <c r="G4" s="47"/>
    </row>
    <row r="5" spans="1:8" ht="14.5" x14ac:dyDescent="0.35">
      <c r="A5" s="19" t="s">
        <v>45</v>
      </c>
      <c r="B5" s="3">
        <v>450052.73</v>
      </c>
      <c r="C5" s="4">
        <v>196656</v>
      </c>
      <c r="D5" s="4">
        <v>18823.595209999999</v>
      </c>
      <c r="E5" s="8">
        <v>1063.5929999999998</v>
      </c>
      <c r="F5" s="13">
        <v>666595.91821000003</v>
      </c>
      <c r="G5" s="47"/>
    </row>
    <row r="6" spans="1:8" ht="14.5" x14ac:dyDescent="0.35">
      <c r="A6" s="19" t="s">
        <v>46</v>
      </c>
      <c r="B6" s="3">
        <v>197569.57</v>
      </c>
      <c r="C6" s="4">
        <v>191345</v>
      </c>
      <c r="D6" s="4">
        <v>11654.68426</v>
      </c>
      <c r="E6" s="8">
        <v>519.12300000000005</v>
      </c>
      <c r="F6" s="13">
        <v>401088.37725999998</v>
      </c>
      <c r="G6" s="47"/>
    </row>
    <row r="7" spans="1:8" ht="14.5" x14ac:dyDescent="0.35">
      <c r="A7" s="1"/>
      <c r="B7" s="1"/>
      <c r="C7" s="1"/>
      <c r="D7" s="1"/>
      <c r="E7" s="1"/>
      <c r="H7" s="1"/>
    </row>
    <row r="8" spans="1:8" ht="14.5" x14ac:dyDescent="0.35">
      <c r="A8" s="1"/>
      <c r="B8" s="1"/>
      <c r="C8" s="1"/>
      <c r="D8" s="1"/>
      <c r="E8" s="1"/>
      <c r="F8" s="1"/>
      <c r="H8" s="1"/>
    </row>
  </sheetData>
  <mergeCells count="1">
    <mergeCell ref="G2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E3" sqref="E3"/>
    </sheetView>
  </sheetViews>
  <sheetFormatPr defaultRowHeight="14.5" x14ac:dyDescent="0.35"/>
  <cols>
    <col min="1" max="1" width="48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30.81640625" customWidth="1"/>
    <col min="6" max="6" width="47.453125" bestFit="1" customWidth="1"/>
    <col min="7" max="7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x14ac:dyDescent="0.35">
      <c r="A2" s="23" t="s">
        <v>35</v>
      </c>
      <c r="B2" s="3">
        <v>1</v>
      </c>
      <c r="C2" s="4">
        <v>1</v>
      </c>
      <c r="D2" s="4">
        <v>0</v>
      </c>
      <c r="E2" s="8">
        <v>0</v>
      </c>
      <c r="F2" s="13">
        <v>2</v>
      </c>
      <c r="G2" s="54" t="s">
        <v>36</v>
      </c>
    </row>
    <row r="3" spans="1:7" x14ac:dyDescent="0.35">
      <c r="A3" s="23" t="s">
        <v>37</v>
      </c>
      <c r="B3" s="3">
        <v>195</v>
      </c>
      <c r="C3" s="4">
        <v>104</v>
      </c>
      <c r="D3" s="4">
        <v>0</v>
      </c>
      <c r="E3" s="8">
        <v>0</v>
      </c>
      <c r="F3" s="13">
        <v>299</v>
      </c>
      <c r="G3" s="54"/>
    </row>
    <row r="4" spans="1:7" x14ac:dyDescent="0.35">
      <c r="A4" s="23" t="s">
        <v>38</v>
      </c>
      <c r="B4" s="3">
        <v>96</v>
      </c>
      <c r="C4" s="4">
        <v>3</v>
      </c>
      <c r="D4" s="4">
        <v>0</v>
      </c>
      <c r="E4" s="8">
        <v>0</v>
      </c>
      <c r="F4" s="13">
        <v>99</v>
      </c>
      <c r="G4" s="54"/>
    </row>
    <row r="5" spans="1:7" x14ac:dyDescent="0.35">
      <c r="A5" s="23" t="s">
        <v>39</v>
      </c>
      <c r="B5" s="3">
        <v>749</v>
      </c>
      <c r="C5" s="4">
        <v>112</v>
      </c>
      <c r="D5" s="4">
        <v>0</v>
      </c>
      <c r="E5" s="8">
        <v>0</v>
      </c>
      <c r="F5" s="13">
        <v>861</v>
      </c>
      <c r="G5" s="54"/>
    </row>
    <row r="6" spans="1:7" x14ac:dyDescent="0.35">
      <c r="A6" s="23" t="s">
        <v>40</v>
      </c>
      <c r="B6" s="3">
        <v>390</v>
      </c>
      <c r="C6" s="4">
        <v>106</v>
      </c>
      <c r="D6" s="4">
        <v>0</v>
      </c>
      <c r="E6" s="8">
        <v>0</v>
      </c>
      <c r="F6" s="13">
        <v>496</v>
      </c>
      <c r="G6" s="54"/>
    </row>
    <row r="7" spans="1:7" x14ac:dyDescent="0.35">
      <c r="A7" s="1"/>
      <c r="B7" s="1"/>
      <c r="C7" s="1"/>
      <c r="D7" s="1"/>
      <c r="E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Sheet1</vt:lpstr>
      <vt:lpstr>GHG</vt:lpstr>
      <vt:lpstr>GHG (Uniform Units)</vt:lpstr>
      <vt:lpstr>Energy</vt:lpstr>
      <vt:lpstr>Water</vt:lpstr>
      <vt:lpstr>Water (Uniform Units)</vt:lpstr>
      <vt:lpstr>Waste</vt:lpstr>
      <vt:lpstr>Spills</vt:lpstr>
      <vt:lpstr>Production and Facility Info</vt:lpstr>
      <vt:lpstr>Sustainability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Falou</dc:creator>
  <cp:keywords/>
  <dc:description/>
  <cp:lastModifiedBy>Jonathan Falou</cp:lastModifiedBy>
  <cp:revision/>
  <dcterms:created xsi:type="dcterms:W3CDTF">2024-02-10T20:16:32Z</dcterms:created>
  <dcterms:modified xsi:type="dcterms:W3CDTF">2024-02-10T23:41:50Z</dcterms:modified>
  <cp:category/>
  <cp:contentStatus/>
</cp:coreProperties>
</file>