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xel practise\"/>
    </mc:Choice>
  </mc:AlternateContent>
  <xr:revisionPtr revIDLastSave="0" documentId="13_ncr:1_{0F140D69-2AA9-4AF5-9563-8C5AED295383}" xr6:coauthVersionLast="47" xr6:coauthVersionMax="47" xr10:uidLastSave="{00000000-0000-0000-0000-000000000000}"/>
  <bookViews>
    <workbookView xWindow="-120" yWindow="-120" windowWidth="20730" windowHeight="11160" activeTab="4" xr2:uid="{9678F3A2-6154-4F8A-AEE1-AD20AC0D2B02}"/>
  </bookViews>
  <sheets>
    <sheet name="Common functions" sheetId="3" r:id="rId1"/>
    <sheet name="CommonFunctions2" sheetId="4" r:id="rId2"/>
    <sheet name="Cellreferencing1" sheetId="6" r:id="rId3"/>
    <sheet name="Cellreferencing2" sheetId="7" r:id="rId4"/>
    <sheet name="Cellref3" sheetId="8" r:id="rId5"/>
  </sheets>
  <definedNames>
    <definedName name="_xlnm._FilterDatabase" localSheetId="0" hidden="1">'Common functions'!$B$1:$M$13</definedName>
    <definedName name="Amount" localSheetId="1">CommonFunctions2!$V$4:$V$14</definedName>
    <definedName name="Amount">'Common functions'!$N$2:$N$13</definedName>
    <definedName name="Category">'Common functions'!$J$2:$J$13</definedName>
    <definedName name="City">'Common functions'!$G$2:$G$13</definedName>
    <definedName name="Customer_ID" localSheetId="1">CommonFunctions2!$P$4:$P$14</definedName>
    <definedName name="Customer_ID">'Common functions'!$E$2:$E$13</definedName>
    <definedName name="Customer_Name" localSheetId="1">CommonFunctions2!$Q$4:$Q$14</definedName>
    <definedName name="Customer_Name">'Common functions'!$F$2:$F$13</definedName>
    <definedName name="Order_Date" localSheetId="1">CommonFunctions2!$N$4:$N$14</definedName>
    <definedName name="Order_Date">'Common functions'!$D$2:$D$13</definedName>
    <definedName name="Order_ID" localSheetId="1">CommonFunctions2!$M$4:$M$14</definedName>
    <definedName name="Order_ID">'Common functions'!$C$2:$C$13</definedName>
    <definedName name="Postal_Code">'Common functions'!$H$2:$H$13</definedName>
    <definedName name="Product_ID" localSheetId="1">CommonFunctions2!$R$4:$R$14</definedName>
    <definedName name="Product_ID">'Common functions'!$I$2:$I$13</definedName>
    <definedName name="Quantity" localSheetId="1">CommonFunctions2!$U$4:$U$14</definedName>
    <definedName name="Quantity">'Common functions'!$M$2:$M$13</definedName>
    <definedName name="Row_ID" localSheetId="1">CommonFunctions2!$L$4:$L$14</definedName>
    <definedName name="Row_ID">'Common functions'!$B$2:$B$13</definedName>
    <definedName name="Sales" localSheetId="1">CommonFunctions2!$T$4:$T$14</definedName>
    <definedName name="Sales">'Common functions'!$L$2:$L$13</definedName>
    <definedName name="Ship_Date">CommonFunctions2!$O$4:$O$14</definedName>
    <definedName name="Sub_Category" localSheetId="1">CommonFunctions2!$S$4:$S$14</definedName>
    <definedName name="Sub_Category">'Common functions'!$K$2:$K$13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9" i="8" l="1"/>
  <c r="D8" i="8"/>
  <c r="E8" i="8"/>
  <c r="F8" i="8"/>
  <c r="G8" i="8"/>
  <c r="H8" i="8"/>
  <c r="I8" i="8"/>
  <c r="D9" i="8"/>
  <c r="E9" i="8"/>
  <c r="F9" i="8"/>
  <c r="G9" i="8"/>
  <c r="I9" i="8"/>
  <c r="D10" i="8"/>
  <c r="E10" i="8"/>
  <c r="F10" i="8"/>
  <c r="G10" i="8"/>
  <c r="H10" i="8"/>
  <c r="I10" i="8"/>
  <c r="E7" i="8"/>
  <c r="F7" i="8"/>
  <c r="G7" i="8"/>
  <c r="H7" i="8"/>
  <c r="I7" i="8"/>
  <c r="D7" i="8"/>
  <c r="C11" i="7"/>
  <c r="E11" i="7" s="1"/>
  <c r="F11" i="7" s="1"/>
  <c r="C12" i="7" s="1"/>
  <c r="D11" i="7"/>
  <c r="D12" i="7"/>
  <c r="D13" i="7"/>
  <c r="D14" i="7"/>
  <c r="D15" i="7"/>
  <c r="D16" i="7"/>
  <c r="D17" i="7"/>
  <c r="D18" i="7"/>
  <c r="F10" i="7"/>
  <c r="E10" i="7"/>
  <c r="D10" i="7"/>
  <c r="C10" i="7"/>
  <c r="F9" i="7"/>
  <c r="E9" i="7"/>
  <c r="D9" i="7"/>
  <c r="G17" i="6"/>
  <c r="G21" i="6"/>
  <c r="E21" i="6"/>
  <c r="F21" i="6"/>
  <c r="G16" i="6"/>
  <c r="G18" i="6"/>
  <c r="G19" i="6"/>
  <c r="G20" i="6"/>
  <c r="G15" i="6"/>
  <c r="D21" i="6"/>
  <c r="E19" i="6"/>
  <c r="D16" i="6"/>
  <c r="E16" i="6"/>
  <c r="F16" i="6"/>
  <c r="D17" i="6"/>
  <c r="E17" i="6"/>
  <c r="F17" i="6"/>
  <c r="D18" i="6"/>
  <c r="E18" i="6"/>
  <c r="F18" i="6"/>
  <c r="D19" i="6"/>
  <c r="F19" i="6"/>
  <c r="D20" i="6"/>
  <c r="E20" i="6"/>
  <c r="F20" i="6"/>
  <c r="E15" i="6"/>
  <c r="F15" i="6"/>
  <c r="D15" i="6"/>
  <c r="X21" i="4"/>
  <c r="X20" i="4"/>
  <c r="X19" i="4"/>
  <c r="X18" i="4"/>
  <c r="O22" i="4"/>
  <c r="O21" i="4"/>
  <c r="V5" i="4"/>
  <c r="V6" i="4"/>
  <c r="V7" i="4"/>
  <c r="V8" i="4"/>
  <c r="V9" i="4"/>
  <c r="V10" i="4"/>
  <c r="V11" i="4"/>
  <c r="V12" i="4"/>
  <c r="V13" i="4"/>
  <c r="V14" i="4"/>
  <c r="V4" i="4"/>
  <c r="O20" i="4"/>
  <c r="O19" i="4"/>
  <c r="O18" i="4"/>
  <c r="O17" i="4"/>
  <c r="K20" i="3"/>
  <c r="K19" i="3"/>
  <c r="K18" i="3"/>
  <c r="K17" i="3"/>
  <c r="K16" i="3"/>
  <c r="F27" i="3"/>
  <c r="F26" i="3"/>
  <c r="F25" i="3"/>
  <c r="F24" i="3"/>
  <c r="F23" i="3"/>
  <c r="N3" i="3"/>
  <c r="N4" i="3"/>
  <c r="N5" i="3"/>
  <c r="N6" i="3"/>
  <c r="N7" i="3"/>
  <c r="N8" i="3"/>
  <c r="N9" i="3"/>
  <c r="N10" i="3"/>
  <c r="N11" i="3"/>
  <c r="N12" i="3"/>
  <c r="N13" i="3"/>
  <c r="N2" i="3"/>
  <c r="C18" i="4"/>
  <c r="C19" i="4"/>
  <c r="C20" i="4"/>
  <c r="C21" i="4"/>
  <c r="C22" i="4"/>
  <c r="C23" i="4"/>
  <c r="C24" i="4"/>
  <c r="C17" i="4"/>
  <c r="C5" i="4"/>
  <c r="C6" i="4"/>
  <c r="C7" i="4"/>
  <c r="C8" i="4"/>
  <c r="C9" i="4"/>
  <c r="C10" i="4"/>
  <c r="C11" i="4"/>
  <c r="C12" i="4"/>
  <c r="C13" i="4"/>
  <c r="C14" i="4"/>
  <c r="C4" i="4"/>
  <c r="K7" i="8" a="1"/>
  <c r="I15" i="6" a="1"/>
  <c r="P18" i="4"/>
  <c r="P22" i="4"/>
  <c r="P19" i="4"/>
  <c r="P20" i="4"/>
  <c r="P21" i="4"/>
  <c r="P17" i="4"/>
  <c r="W4" i="4"/>
  <c r="L17" i="3"/>
  <c r="L18" i="3"/>
  <c r="L19" i="3"/>
  <c r="L20" i="3"/>
  <c r="L16" i="3"/>
  <c r="G24" i="3"/>
  <c r="G25" i="3"/>
  <c r="G26" i="3"/>
  <c r="G27" i="3"/>
  <c r="G23" i="3"/>
  <c r="P2" i="3"/>
  <c r="E10" i="4"/>
  <c r="K7" i="8" l="1"/>
  <c r="E12" i="7"/>
  <c r="F12" i="7" s="1"/>
  <c r="C13" i="7" s="1"/>
  <c r="I15" i="6"/>
  <c r="E13" i="7" l="1"/>
  <c r="F13" i="7" s="1"/>
  <c r="C14" i="7" s="1"/>
  <c r="E14" i="7" l="1"/>
  <c r="F14" i="7" s="1"/>
  <c r="C15" i="7" s="1"/>
  <c r="E15" i="7" l="1"/>
  <c r="F15" i="7"/>
  <c r="C16" i="7" s="1"/>
  <c r="E16" i="7" l="1"/>
  <c r="F16" i="7" s="1"/>
  <c r="C17" i="7" s="1"/>
  <c r="E17" i="7" l="1"/>
  <c r="F17" i="7"/>
  <c r="C18" i="7" s="1"/>
  <c r="E18" i="7" l="1"/>
  <c r="F1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<sst xmlns="http://schemas.openxmlformats.org/spreadsheetml/2006/main" count="244" uniqueCount="177">
  <si>
    <t>Row ID</t>
  </si>
  <si>
    <t>Order ID</t>
  </si>
  <si>
    <t>Order Date</t>
  </si>
  <si>
    <t>Ship Date</t>
  </si>
  <si>
    <t>Customer ID</t>
  </si>
  <si>
    <t>Customer Name</t>
  </si>
  <si>
    <t>City</t>
  </si>
  <si>
    <t>Postal Code</t>
  </si>
  <si>
    <t>Product ID</t>
  </si>
  <si>
    <t>Category</t>
  </si>
  <si>
    <t>Sub-Category</t>
  </si>
  <si>
    <t>Sales</t>
  </si>
  <si>
    <t>Quantity</t>
  </si>
  <si>
    <t>Furniture</t>
  </si>
  <si>
    <t>Bookcases</t>
  </si>
  <si>
    <t>Chairs</t>
  </si>
  <si>
    <t>Los Angeles</t>
  </si>
  <si>
    <t>Labels</t>
  </si>
  <si>
    <t>SO-20335</t>
  </si>
  <si>
    <t>Sean O'Donnell</t>
  </si>
  <si>
    <t>Tables</t>
  </si>
  <si>
    <t>CA-2014-115812</t>
  </si>
  <si>
    <t>BH-11710</t>
  </si>
  <si>
    <t>Brosina Hoffman</t>
  </si>
  <si>
    <t>FUR-FU-10001487</t>
  </si>
  <si>
    <t>Furnishings</t>
  </si>
  <si>
    <t>OFF-BI-10003910</t>
  </si>
  <si>
    <t>Binders</t>
  </si>
  <si>
    <t>FUR-TA-10001539</t>
  </si>
  <si>
    <t>Paper</t>
  </si>
  <si>
    <t>San Francisco</t>
  </si>
  <si>
    <t>FUR-FU-10001706</t>
  </si>
  <si>
    <t>CA-2015-135545</t>
  </si>
  <si>
    <t>KM-16720</t>
  </si>
  <si>
    <t>Kunst Miller</t>
  </si>
  <si>
    <t>FUR-FU-10000397</t>
  </si>
  <si>
    <t>CA-2016-145583</t>
  </si>
  <si>
    <t>LC-16885</t>
  </si>
  <si>
    <t>Lena Creighton</t>
  </si>
  <si>
    <t>Roseville</t>
  </si>
  <si>
    <t>OFF-PA-10001736</t>
  </si>
  <si>
    <t>TT-21070</t>
  </si>
  <si>
    <t>Ted Trevino</t>
  </si>
  <si>
    <t>CA-2014-118962</t>
  </si>
  <si>
    <t>CS-12130</t>
  </si>
  <si>
    <t>Chad Sievert</t>
  </si>
  <si>
    <t>FUR-CH-10003817</t>
  </si>
  <si>
    <t>JH-15985</t>
  </si>
  <si>
    <t>Joseph Holt</t>
  </si>
  <si>
    <t>OFF-PA-10002615</t>
  </si>
  <si>
    <t>CA-2015-130890</t>
  </si>
  <si>
    <t>JO-15280</t>
  </si>
  <si>
    <t>Jas O'Carroll</t>
  </si>
  <si>
    <t>FUR-TA-10002903</t>
  </si>
  <si>
    <t>OFF-LA-10001074</t>
  </si>
  <si>
    <t>DB-13615</t>
  </si>
  <si>
    <t>Doug Bickford</t>
  </si>
  <si>
    <t>CA-2017-117457</t>
  </si>
  <si>
    <t>KH-16510</t>
  </si>
  <si>
    <t>Keith Herrera</t>
  </si>
  <si>
    <t>FUR-TA-10002041</t>
  </si>
  <si>
    <t>FUR-BO-10001972</t>
  </si>
  <si>
    <t>CA-2016-148796</t>
  </si>
  <si>
    <t>PB-19150</t>
  </si>
  <si>
    <t>Philip Brown</t>
  </si>
  <si>
    <t>FUR-CH-10004886</t>
  </si>
  <si>
    <t>SC-20095</t>
  </si>
  <si>
    <t>Sanjit Chand</t>
  </si>
  <si>
    <t>CA-2016-126158</t>
  </si>
  <si>
    <t>FUR-FU-10004864</t>
  </si>
  <si>
    <t>FUR-FU-10000073</t>
  </si>
  <si>
    <t>GT-14710</t>
  </si>
  <si>
    <t>Greg Tran</t>
  </si>
  <si>
    <t>CA-2016-113243</t>
  </si>
  <si>
    <t>OT-18730</t>
  </si>
  <si>
    <t>Olvera Toch</t>
  </si>
  <si>
    <t>FUR-TA-10004256</t>
  </si>
  <si>
    <t>JF-15415</t>
  </si>
  <si>
    <t>Jennifer Ferguson</t>
  </si>
  <si>
    <t>OFF-PA-10004101</t>
  </si>
  <si>
    <t>OFF-BI-10002103</t>
  </si>
  <si>
    <t>OFF-BI-10004728</t>
  </si>
  <si>
    <t>RB-19570</t>
  </si>
  <si>
    <t>Rob Beeghly</t>
  </si>
  <si>
    <t>TR-21325</t>
  </si>
  <si>
    <t>Toby Ritter</t>
  </si>
  <si>
    <t>OFF-BI-10001636</t>
  </si>
  <si>
    <t>SE-20110</t>
  </si>
  <si>
    <t>Sanjit Engle</t>
  </si>
  <si>
    <t>OFF-BI-10001718</t>
  </si>
  <si>
    <t>DK-13375</t>
  </si>
  <si>
    <t>Dennis Kane</t>
  </si>
  <si>
    <t>US-2016-169040</t>
  </si>
  <si>
    <t>CA-2014-137351</t>
  </si>
  <si>
    <t>OFF-BI-10004600</t>
  </si>
  <si>
    <t>CA-2014-169726</t>
  </si>
  <si>
    <t>US-2016-128678</t>
  </si>
  <si>
    <t>CA-2017-122490</t>
  </si>
  <si>
    <t>CA-2016-142405</t>
  </si>
  <si>
    <t>OFF-PA-10001593</t>
  </si>
  <si>
    <t>US-2017-142188</t>
  </si>
  <si>
    <t>US-2016-139087</t>
  </si>
  <si>
    <t>CA-2017-166926</t>
  </si>
  <si>
    <t>CA-2016-110009</t>
  </si>
  <si>
    <t>Amount</t>
  </si>
  <si>
    <t xml:space="preserve">Find the Sum of Amount </t>
  </si>
  <si>
    <t xml:space="preserve">Find the Sum of Quantity </t>
  </si>
  <si>
    <t xml:space="preserve">Find the Average of Amount </t>
  </si>
  <si>
    <t xml:space="preserve">Find the Average of Quantity </t>
  </si>
  <si>
    <t>Find the count of blank cells in the above table</t>
  </si>
  <si>
    <t>Find the Count of category column</t>
  </si>
  <si>
    <t>Find how many orders are for tables</t>
  </si>
  <si>
    <t>Find How many orders are for Chairs</t>
  </si>
  <si>
    <t>Find the highest amount</t>
  </si>
  <si>
    <t>Find the lowest amount</t>
  </si>
  <si>
    <t>Find the count of quantity greater than 7</t>
  </si>
  <si>
    <t>Find the Count of Sales less than 50</t>
  </si>
  <si>
    <t>Find the Count of customer name Ted Trevino</t>
  </si>
  <si>
    <t>Find the Highest Amount</t>
  </si>
  <si>
    <t>Students</t>
  </si>
  <si>
    <t>Marks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</si>
  <si>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</si>
  <si>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</si>
  <si>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</si>
  <si>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</si>
  <si>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</si>
  <si>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</si>
  <si>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</si>
  <si>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</si>
  <si>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</si>
  <si>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</si>
  <si>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</si>
  <si>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Result</t>
  </si>
  <si>
    <t>Find Pass or Fail, passing marks 50</t>
  </si>
  <si>
    <t>Name</t>
  </si>
  <si>
    <t>Ajay</t>
  </si>
  <si>
    <t>Vijay</t>
  </si>
  <si>
    <t>Geeta</t>
  </si>
  <si>
    <t>Sita</t>
  </si>
  <si>
    <t>Ram</t>
  </si>
  <si>
    <t>Shyam</t>
  </si>
  <si>
    <t>Sales amount</t>
  </si>
  <si>
    <t>Suresh</t>
  </si>
  <si>
    <t>Ramesh</t>
  </si>
  <si>
    <t>Calculate commission amount if the sales amount is greater than equal to 130000. Commission is 3% of Sales amount.</t>
  </si>
  <si>
    <t xml:space="preserve">Comission </t>
  </si>
  <si>
    <t>Find the Sum of Amount For Binders</t>
  </si>
  <si>
    <t>Price</t>
  </si>
  <si>
    <t>Sugar</t>
  </si>
  <si>
    <t>Butter</t>
  </si>
  <si>
    <t>Flour</t>
  </si>
  <si>
    <t>Supplier 1</t>
  </si>
  <si>
    <t>Supplier 2</t>
  </si>
  <si>
    <t>Supplier 3</t>
  </si>
  <si>
    <t>Supplier 4</t>
  </si>
  <si>
    <t>Supplier 5</t>
  </si>
  <si>
    <t>Supplier 6</t>
  </si>
  <si>
    <t>Cost</t>
  </si>
  <si>
    <t>Total</t>
  </si>
  <si>
    <t>Find how many customers will be there in the 10th year</t>
  </si>
  <si>
    <t>Start</t>
  </si>
  <si>
    <t>Newperyear</t>
  </si>
  <si>
    <t>Churnrate</t>
  </si>
  <si>
    <t>Year</t>
  </si>
  <si>
    <t>Start customers</t>
  </si>
  <si>
    <t>New Customers</t>
  </si>
  <si>
    <t>Quits</t>
  </si>
  <si>
    <t>End Customers</t>
  </si>
  <si>
    <t>Calculate profit: Price -Cost</t>
  </si>
  <si>
    <t>Use cell referencing</t>
  </si>
  <si>
    <t>Find the Sum of Qty. for Binders</t>
  </si>
  <si>
    <t>Find the Count of Sub-Category Column</t>
  </si>
  <si>
    <t>Find the Count of Sales Column</t>
  </si>
  <si>
    <t>Find the Highest amount of Binders</t>
  </si>
  <si>
    <t>Find the Lowest Amount of Binders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</si>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</sst>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1" applyBorder="1"/>
    <xf numFmtId="14" fontId="2" fillId="0" borderId="1" xfId="1" applyNumberFormat="1" applyBorder="1"/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9" fontId="0" fillId="0" borderId="1" xfId="2" applyFont="1" applyBorder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3" fillId="2" borderId="5" xfId="1" applyFont="1" applyFill="1" applyBorder="1"/>
    <xf numFmtId="0" fontId="3" fillId="2" borderId="8" xfId="1" applyFont="1" applyFill="1" applyBorder="1"/>
    <xf numFmtId="0" fontId="2" fillId="0" borderId="1" xfId="1" applyBorder="1"/>
    <xf numFmtId="0" fontId="0" fillId="0" borderId="1" xfId="0" applyBorder="1"/>
    <xf numFmtId="0" fontId="0" fillId="0" borderId="1" xfId="0" applyBorder="1"/>
    <xf numFmtId="9" fontId="0" fillId="0" borderId="0" xfId="0" applyNumberFormat="1"/>
    <xf numFmtId="0" fontId="0" fillId="0" borderId="1" xfId="0" applyBorder="1"/>
    <xf numFmtId="0" fontId="0" fillId="0" borderId="0" xfId="0" applyBorder="1"/>
    <xf numFmtId="0" fontId="4" fillId="0" borderId="0" xfId="1" applyFont="1"/>
    <xf numFmtId="0" fontId="2" fillId="0" borderId="1" xfId="1" applyBorder="1"/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5BCD4455-E2F1-4E64-B2C0-6CE91225BBEB}"/>
    <cellStyle name="Percent" xfId="2" builtinId="5"/>
  </cellStyles>
  <dxfs count="0"/>
  <tableStyles count="1" defaultTableStyle="TableStyleMedium2" defaultPivotStyle="PivotStyleLight16">
    <tableStyle name="Invisible" pivot="0" table="0" count="0" xr9:uid="{30A33A6C-2EC2-4046-BACA-590476D622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8BFB-F90A-4818-B486-A156C6BABE37}">
  <dimension ref="B1:P27"/>
  <sheetViews>
    <sheetView zoomScale="85" zoomScaleNormal="85" workbookViewId="0">
      <selection activeCell="O19" sqref="O19"/>
    </sheetView>
  </sheetViews>
  <sheetFormatPr defaultRowHeight="15" x14ac:dyDescent="0.25"/>
  <cols>
    <col min="2" max="2" width="7.85546875" bestFit="1" customWidth="1"/>
    <col min="3" max="3" width="17.85546875" bestFit="1" customWidth="1"/>
    <col min="4" max="4" width="11.85546875" bestFit="1" customWidth="1"/>
    <col min="5" max="5" width="14.5703125" customWidth="1"/>
    <col min="6" max="6" width="16.7109375" bestFit="1" customWidth="1"/>
    <col min="7" max="7" width="13.7109375" bestFit="1" customWidth="1"/>
    <col min="8" max="8" width="12.42578125" bestFit="1" customWidth="1"/>
    <col min="9" max="9" width="18.42578125" bestFit="1" customWidth="1"/>
    <col min="10" max="10" width="9.7109375" bestFit="1" customWidth="1"/>
    <col min="11" max="11" width="13.42578125" bestFit="1" customWidth="1"/>
    <col min="12" max="12" width="11.7109375" customWidth="1"/>
    <col min="13" max="13" width="9.7109375" bestFit="1" customWidth="1"/>
  </cols>
  <sheetData>
    <row r="1" spans="2:16" ht="15.75" x14ac:dyDescent="0.25">
      <c r="B1" s="28" t="s">
        <v>0</v>
      </c>
      <c r="C1" s="28" t="s">
        <v>1</v>
      </c>
      <c r="D1" s="28" t="s">
        <v>2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7" t="s">
        <v>104</v>
      </c>
    </row>
    <row r="2" spans="2:16" ht="15.75" x14ac:dyDescent="0.25">
      <c r="B2" s="24">
        <v>6</v>
      </c>
      <c r="C2" s="24" t="s">
        <v>21</v>
      </c>
      <c r="D2" s="2">
        <v>41799</v>
      </c>
      <c r="E2" s="24" t="s">
        <v>22</v>
      </c>
      <c r="F2" s="24" t="s">
        <v>23</v>
      </c>
      <c r="G2" s="24" t="s">
        <v>16</v>
      </c>
      <c r="H2" s="24">
        <v>90032</v>
      </c>
      <c r="I2" s="24" t="s">
        <v>24</v>
      </c>
      <c r="J2" s="24" t="s">
        <v>13</v>
      </c>
      <c r="K2" s="24" t="s">
        <v>25</v>
      </c>
      <c r="L2" s="24">
        <v>48.86</v>
      </c>
      <c r="M2" s="24">
        <v>7</v>
      </c>
      <c r="N2" s="25">
        <f>L2*M2</f>
        <v>342.02</v>
      </c>
      <c r="P2" t="str">
        <f ca="1">_xlfn.FORMULATEXT(N2)</f>
        <v>=L2*M2</v>
      </c>
    </row>
    <row r="3" spans="2:16" ht="15.75" x14ac:dyDescent="0.25">
      <c r="B3" s="24">
        <v>11</v>
      </c>
      <c r="C3" s="24" t="s">
        <v>21</v>
      </c>
      <c r="D3" s="2">
        <v>41799</v>
      </c>
      <c r="E3" s="24" t="s">
        <v>22</v>
      </c>
      <c r="F3" s="24" t="s">
        <v>23</v>
      </c>
      <c r="G3" s="24" t="s">
        <v>16</v>
      </c>
      <c r="H3" s="24">
        <v>90032</v>
      </c>
      <c r="I3" s="24" t="s">
        <v>28</v>
      </c>
      <c r="J3" s="24" t="s">
        <v>13</v>
      </c>
      <c r="K3" s="24" t="s">
        <v>20</v>
      </c>
      <c r="L3" s="24">
        <v>1706.1840000000002</v>
      </c>
      <c r="M3" s="24">
        <v>9</v>
      </c>
      <c r="N3" s="33">
        <f t="shared" ref="N3:N13" si="0">L3*M3</f>
        <v>15355.656000000003</v>
      </c>
    </row>
    <row r="4" spans="2:16" ht="15.75" x14ac:dyDescent="0.25">
      <c r="B4" s="24">
        <v>66</v>
      </c>
      <c r="C4" s="24" t="s">
        <v>32</v>
      </c>
      <c r="D4" s="2">
        <v>42332</v>
      </c>
      <c r="E4" s="24" t="s">
        <v>33</v>
      </c>
      <c r="F4" s="24" t="s">
        <v>34</v>
      </c>
      <c r="G4" s="24" t="s">
        <v>16</v>
      </c>
      <c r="H4" s="24">
        <v>90004</v>
      </c>
      <c r="I4" s="24" t="s">
        <v>35</v>
      </c>
      <c r="J4" s="24" t="s">
        <v>13</v>
      </c>
      <c r="K4" s="24" t="s">
        <v>25</v>
      </c>
      <c r="L4" s="24">
        <v>79.760000000000005</v>
      </c>
      <c r="M4" s="24">
        <v>4</v>
      </c>
      <c r="N4" s="33">
        <f t="shared" si="0"/>
        <v>319.04000000000002</v>
      </c>
    </row>
    <row r="5" spans="2:16" ht="15.75" x14ac:dyDescent="0.25">
      <c r="B5" s="24">
        <v>140</v>
      </c>
      <c r="C5" s="24" t="s">
        <v>36</v>
      </c>
      <c r="D5" s="2">
        <v>42656</v>
      </c>
      <c r="E5" s="24" t="s">
        <v>37</v>
      </c>
      <c r="F5" s="24" t="s">
        <v>38</v>
      </c>
      <c r="G5" s="24" t="s">
        <v>39</v>
      </c>
      <c r="H5" s="24">
        <v>95661</v>
      </c>
      <c r="I5" s="24" t="s">
        <v>31</v>
      </c>
      <c r="J5" s="24"/>
      <c r="K5" s="24" t="s">
        <v>25</v>
      </c>
      <c r="L5" s="24">
        <v>43.120000000000005</v>
      </c>
      <c r="M5" s="24">
        <v>14</v>
      </c>
      <c r="N5" s="33">
        <f t="shared" si="0"/>
        <v>603.68000000000006</v>
      </c>
    </row>
    <row r="6" spans="2:16" ht="15.75" x14ac:dyDescent="0.25">
      <c r="B6" s="24">
        <v>174</v>
      </c>
      <c r="C6" s="24" t="s">
        <v>43</v>
      </c>
      <c r="D6" s="2">
        <v>41856</v>
      </c>
      <c r="E6" s="24" t="s">
        <v>44</v>
      </c>
      <c r="F6" s="24" t="s">
        <v>45</v>
      </c>
      <c r="G6" s="24" t="s">
        <v>16</v>
      </c>
      <c r="H6" s="24">
        <v>90004</v>
      </c>
      <c r="I6" s="24" t="s">
        <v>46</v>
      </c>
      <c r="J6" s="24" t="s">
        <v>13</v>
      </c>
      <c r="K6" s="24" t="s">
        <v>15</v>
      </c>
      <c r="L6" s="24">
        <v>340.14400000000006</v>
      </c>
      <c r="M6" s="24">
        <v>7</v>
      </c>
      <c r="N6" s="33">
        <f t="shared" si="0"/>
        <v>2381.0080000000003</v>
      </c>
    </row>
    <row r="7" spans="2:16" ht="15.75" x14ac:dyDescent="0.25">
      <c r="B7" s="24">
        <v>283</v>
      </c>
      <c r="C7" s="24" t="s">
        <v>50</v>
      </c>
      <c r="D7" s="2">
        <v>42310</v>
      </c>
      <c r="E7" s="24" t="s">
        <v>51</v>
      </c>
      <c r="F7" s="24" t="s">
        <v>52</v>
      </c>
      <c r="G7" s="24" t="s">
        <v>16</v>
      </c>
      <c r="H7" s="24">
        <v>90004</v>
      </c>
      <c r="I7" s="24" t="s">
        <v>53</v>
      </c>
      <c r="J7" s="24" t="s">
        <v>13</v>
      </c>
      <c r="K7" s="24" t="s">
        <v>20</v>
      </c>
      <c r="L7" s="24">
        <v>1038.8399999999999</v>
      </c>
      <c r="M7" s="24">
        <v>5</v>
      </c>
      <c r="N7" s="33">
        <f t="shared" si="0"/>
        <v>5194.2</v>
      </c>
    </row>
    <row r="8" spans="2:16" ht="15.75" x14ac:dyDescent="0.25">
      <c r="B8" s="24">
        <v>409</v>
      </c>
      <c r="C8" s="24" t="s">
        <v>57</v>
      </c>
      <c r="D8" s="2">
        <v>43077</v>
      </c>
      <c r="E8" s="24" t="s">
        <v>58</v>
      </c>
      <c r="F8" s="24" t="s">
        <v>59</v>
      </c>
      <c r="G8" s="24" t="s">
        <v>30</v>
      </c>
      <c r="H8" s="24">
        <v>94110</v>
      </c>
      <c r="I8" s="24" t="s">
        <v>60</v>
      </c>
      <c r="J8" s="24" t="s">
        <v>13</v>
      </c>
      <c r="K8" s="24" t="s">
        <v>20</v>
      </c>
      <c r="L8" s="24">
        <v>1004.0239999999999</v>
      </c>
      <c r="M8" s="24">
        <v>7</v>
      </c>
      <c r="N8" s="33">
        <f t="shared" si="0"/>
        <v>7028.1679999999997</v>
      </c>
    </row>
    <row r="9" spans="2:16" ht="15.75" x14ac:dyDescent="0.25">
      <c r="B9" s="24">
        <v>413</v>
      </c>
      <c r="C9" s="24" t="s">
        <v>57</v>
      </c>
      <c r="D9" s="2">
        <v>43077</v>
      </c>
      <c r="E9" s="24" t="s">
        <v>58</v>
      </c>
      <c r="F9" s="24" t="s">
        <v>59</v>
      </c>
      <c r="G9" s="24" t="s">
        <v>30</v>
      </c>
      <c r="H9" s="24">
        <v>94110</v>
      </c>
      <c r="I9" s="24" t="s">
        <v>61</v>
      </c>
      <c r="J9" s="24" t="s">
        <v>13</v>
      </c>
      <c r="K9" s="24" t="s">
        <v>14</v>
      </c>
      <c r="L9" s="24">
        <v>1336.829</v>
      </c>
      <c r="M9" s="24">
        <v>13</v>
      </c>
      <c r="N9" s="33">
        <f t="shared" si="0"/>
        <v>17378.776999999998</v>
      </c>
    </row>
    <row r="10" spans="2:16" ht="15.75" x14ac:dyDescent="0.25">
      <c r="B10" s="24">
        <v>418</v>
      </c>
      <c r="C10" s="24" t="s">
        <v>62</v>
      </c>
      <c r="D10" s="2">
        <v>42474</v>
      </c>
      <c r="E10" s="24" t="s">
        <v>63</v>
      </c>
      <c r="F10" s="24" t="s">
        <v>64</v>
      </c>
      <c r="G10" s="24" t="s">
        <v>16</v>
      </c>
      <c r="H10" s="24">
        <v>90004</v>
      </c>
      <c r="I10" s="24" t="s">
        <v>65</v>
      </c>
      <c r="J10" s="24"/>
      <c r="K10" s="24" t="s">
        <v>15</v>
      </c>
      <c r="L10" s="24">
        <v>383.8</v>
      </c>
      <c r="M10" s="24">
        <v>5</v>
      </c>
      <c r="N10" s="33">
        <f t="shared" si="0"/>
        <v>1919</v>
      </c>
    </row>
    <row r="11" spans="2:16" ht="15.75" x14ac:dyDescent="0.25">
      <c r="B11" s="24">
        <v>498</v>
      </c>
      <c r="C11" s="24" t="s">
        <v>68</v>
      </c>
      <c r="D11" s="2">
        <v>42576</v>
      </c>
      <c r="E11" s="24" t="s">
        <v>66</v>
      </c>
      <c r="F11" s="24" t="s">
        <v>67</v>
      </c>
      <c r="G11" s="24"/>
      <c r="H11" s="24"/>
      <c r="I11" s="24" t="s">
        <v>69</v>
      </c>
      <c r="J11" s="24" t="s">
        <v>13</v>
      </c>
      <c r="K11" s="24" t="s">
        <v>25</v>
      </c>
      <c r="L11" s="24">
        <v>255.76</v>
      </c>
      <c r="M11" s="24">
        <v>4</v>
      </c>
      <c r="N11" s="33">
        <f t="shared" si="0"/>
        <v>1023.04</v>
      </c>
    </row>
    <row r="12" spans="2:16" ht="15.75" x14ac:dyDescent="0.25">
      <c r="B12" s="24">
        <v>500</v>
      </c>
      <c r="C12" s="24" t="s">
        <v>68</v>
      </c>
      <c r="D12" s="2">
        <v>42576</v>
      </c>
      <c r="E12" s="24" t="s">
        <v>66</v>
      </c>
      <c r="F12" s="24" t="s">
        <v>67</v>
      </c>
      <c r="G12" s="24"/>
      <c r="H12" s="24"/>
      <c r="I12" s="24" t="s">
        <v>70</v>
      </c>
      <c r="J12" s="24" t="s">
        <v>13</v>
      </c>
      <c r="K12" s="24" t="s">
        <v>15</v>
      </c>
      <c r="L12" s="24">
        <v>69.3</v>
      </c>
      <c r="M12" s="24">
        <v>9</v>
      </c>
      <c r="N12" s="33">
        <f t="shared" si="0"/>
        <v>623.69999999999993</v>
      </c>
    </row>
    <row r="13" spans="2:16" ht="15.75" x14ac:dyDescent="0.25">
      <c r="B13" s="24">
        <v>558</v>
      </c>
      <c r="C13" s="24" t="s">
        <v>73</v>
      </c>
      <c r="D13" s="2">
        <v>42531</v>
      </c>
      <c r="E13" s="24" t="s">
        <v>74</v>
      </c>
      <c r="F13" s="24" t="s">
        <v>75</v>
      </c>
      <c r="G13" s="24" t="s">
        <v>16</v>
      </c>
      <c r="H13" s="24">
        <v>90045</v>
      </c>
      <c r="I13" s="24" t="s">
        <v>76</v>
      </c>
      <c r="J13" s="24" t="s">
        <v>13</v>
      </c>
      <c r="K13" s="24" t="s">
        <v>20</v>
      </c>
      <c r="L13" s="24">
        <v>1335.68</v>
      </c>
      <c r="M13" s="24">
        <v>4</v>
      </c>
      <c r="N13" s="33">
        <f t="shared" si="0"/>
        <v>5342.72</v>
      </c>
    </row>
    <row r="15" spans="2:16" ht="15.75" x14ac:dyDescent="0.25">
      <c r="C15" s="35"/>
      <c r="D15" s="35"/>
      <c r="E15" s="35"/>
    </row>
    <row r="16" spans="2:16" ht="15.75" x14ac:dyDescent="0.25">
      <c r="H16" s="26" t="s">
        <v>110</v>
      </c>
      <c r="I16" s="26"/>
      <c r="J16" s="26"/>
      <c r="K16" s="25">
        <f>COUNTA(Category)</f>
        <v>10</v>
      </c>
      <c r="L16" t="str">
        <f ca="1">_xlfn.FORMULATEXT(K16)</f>
        <v>=COUNTA(Category)</v>
      </c>
    </row>
    <row r="17" spans="3:12" ht="15.75" x14ac:dyDescent="0.25">
      <c r="H17" s="26" t="s">
        <v>111</v>
      </c>
      <c r="I17" s="26"/>
      <c r="J17" s="26"/>
      <c r="K17" s="30">
        <f>COUNTIF(Sub_Category,"Tables")</f>
        <v>4</v>
      </c>
      <c r="L17" t="str">
        <f t="shared" ref="L17:L20" ca="1" si="1">_xlfn.FORMULATEXT(K17)</f>
        <v>=COUNTIF(Sub_Category,"Tables")</v>
      </c>
    </row>
    <row r="18" spans="3:12" ht="15.75" x14ac:dyDescent="0.25">
      <c r="H18" s="26" t="s">
        <v>112</v>
      </c>
      <c r="I18" s="26"/>
      <c r="J18" s="26"/>
      <c r="K18" s="30">
        <f>COUNTIF(Sub_Category,"Chairs")</f>
        <v>3</v>
      </c>
      <c r="L18" t="str">
        <f t="shared" ca="1" si="1"/>
        <v>=COUNTIF(Sub_Category,"Chairs")</v>
      </c>
    </row>
    <row r="19" spans="3:12" ht="15.75" x14ac:dyDescent="0.25">
      <c r="H19" s="26" t="s">
        <v>113</v>
      </c>
      <c r="I19" s="26"/>
      <c r="J19" s="26"/>
      <c r="K19" s="30">
        <f>MAX(Amount)</f>
        <v>17378.776999999998</v>
      </c>
      <c r="L19" t="str">
        <f t="shared" ca="1" si="1"/>
        <v>=MAX(Amount)</v>
      </c>
    </row>
    <row r="20" spans="3:12" ht="15.75" x14ac:dyDescent="0.25">
      <c r="H20" s="26" t="s">
        <v>114</v>
      </c>
      <c r="I20" s="26"/>
      <c r="J20" s="26"/>
      <c r="K20" s="30">
        <f>MIN(Amount)</f>
        <v>319.04000000000002</v>
      </c>
      <c r="L20" t="str">
        <f t="shared" ca="1" si="1"/>
        <v>=MIN(Amount)</v>
      </c>
    </row>
    <row r="23" spans="3:12" ht="15.75" x14ac:dyDescent="0.25">
      <c r="C23" s="36" t="s">
        <v>105</v>
      </c>
      <c r="D23" s="36"/>
      <c r="E23" s="36"/>
      <c r="F23" s="25">
        <f>SUM(Amount)</f>
        <v>57511.008999999998</v>
      </c>
      <c r="G23" t="str">
        <f ca="1">_xlfn.FORMULATEXT(F23)</f>
        <v>=SUM(Amount)</v>
      </c>
    </row>
    <row r="24" spans="3:12" ht="15.75" x14ac:dyDescent="0.25">
      <c r="C24" s="36" t="s">
        <v>106</v>
      </c>
      <c r="D24" s="36"/>
      <c r="E24" s="36"/>
      <c r="F24" s="30">
        <f>SUM(Quantity)</f>
        <v>88</v>
      </c>
      <c r="G24" t="str">
        <f t="shared" ref="G24:G27" ca="1" si="2">_xlfn.FORMULATEXT(F24)</f>
        <v>=SUM(Quantity)</v>
      </c>
    </row>
    <row r="25" spans="3:12" ht="15.75" x14ac:dyDescent="0.25">
      <c r="C25" s="36" t="s">
        <v>107</v>
      </c>
      <c r="D25" s="36"/>
      <c r="E25" s="36"/>
      <c r="F25" s="30">
        <f>AVERAGE(Amount)</f>
        <v>4792.5840833333332</v>
      </c>
      <c r="G25" t="str">
        <f t="shared" ca="1" si="2"/>
        <v>=AVERAGE(Amount)</v>
      </c>
    </row>
    <row r="26" spans="3:12" ht="15.75" x14ac:dyDescent="0.25">
      <c r="C26" s="26" t="s">
        <v>108</v>
      </c>
      <c r="D26" s="26"/>
      <c r="E26" s="26"/>
      <c r="F26" s="30">
        <f>AVERAGE(Quantity)</f>
        <v>7.333333333333333</v>
      </c>
      <c r="G26" t="str">
        <f t="shared" ca="1" si="2"/>
        <v>=AVERAGE(Quantity)</v>
      </c>
    </row>
    <row r="27" spans="3:12" ht="15.75" x14ac:dyDescent="0.25">
      <c r="C27" s="26" t="s">
        <v>109</v>
      </c>
      <c r="D27" s="26"/>
      <c r="E27" s="26"/>
      <c r="F27" s="30">
        <f>COUNTBLANK(B1:N13)</f>
        <v>6</v>
      </c>
      <c r="G27" t="str">
        <f t="shared" ca="1" si="2"/>
        <v>=COUNTBLANK(B1:N13)</v>
      </c>
    </row>
  </sheetData>
  <mergeCells count="4">
    <mergeCell ref="C15:E15"/>
    <mergeCell ref="C23:E23"/>
    <mergeCell ref="C24:E24"/>
    <mergeCell ref="C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8C06-0878-4BDE-9BDE-EEF12217D158}">
  <dimension ref="A3:BC24"/>
  <sheetViews>
    <sheetView topLeftCell="Q1" zoomScale="85" zoomScaleNormal="85" workbookViewId="0">
      <selection activeCell="X22" sqref="X22"/>
    </sheetView>
  </sheetViews>
  <sheetFormatPr defaultRowHeight="15" x14ac:dyDescent="0.25"/>
  <cols>
    <col min="2" max="2" width="13.5703125" customWidth="1"/>
    <col min="8" max="8" width="14.140625" customWidth="1"/>
    <col min="13" max="13" width="16.5703125" bestFit="1" customWidth="1"/>
    <col min="14" max="14" width="18.85546875" customWidth="1"/>
    <col min="15" max="15" width="13.28515625" customWidth="1"/>
    <col min="16" max="16" width="12.85546875" bestFit="1" customWidth="1"/>
    <col min="17" max="17" width="17.5703125" bestFit="1" customWidth="1"/>
    <col min="18" max="18" width="20.85546875" customWidth="1"/>
    <col min="19" max="19" width="21.28515625" customWidth="1"/>
    <col min="21" max="21" width="27.140625" customWidth="1"/>
    <col min="23" max="23" width="27.5703125" customWidth="1"/>
    <col min="25" max="25" width="10" bestFit="1" customWidth="1"/>
    <col min="26" max="26" width="12.85546875" bestFit="1" customWidth="1"/>
    <col min="27" max="27" width="10.5703125" bestFit="1" customWidth="1"/>
    <col min="28" max="30" width="10.42578125" bestFit="1" customWidth="1"/>
    <col min="31" max="31" width="13.5703125" customWidth="1"/>
    <col min="32" max="55" width="10.42578125" bestFit="1" customWidth="1"/>
  </cols>
  <sheetData>
    <row r="3" spans="1:55" ht="15.75" customHeight="1" x14ac:dyDescent="0.25">
      <c r="A3" s="8" t="s">
        <v>119</v>
      </c>
      <c r="B3" s="8" t="s">
        <v>120</v>
      </c>
      <c r="C3" s="8" t="s">
        <v>132</v>
      </c>
      <c r="E3" s="37" t="s">
        <v>133</v>
      </c>
      <c r="F3" s="38"/>
      <c r="G3" s="39"/>
      <c r="L3" s="9" t="s">
        <v>0</v>
      </c>
      <c r="M3" s="9" t="s">
        <v>1</v>
      </c>
      <c r="N3" s="9" t="s">
        <v>2</v>
      </c>
      <c r="O3" s="9" t="s">
        <v>3</v>
      </c>
      <c r="P3" s="9" t="s">
        <v>4</v>
      </c>
      <c r="Q3" s="9" t="s">
        <v>5</v>
      </c>
      <c r="R3" s="9" t="s">
        <v>8</v>
      </c>
      <c r="S3" s="9" t="s">
        <v>10</v>
      </c>
      <c r="T3" s="9" t="s">
        <v>11</v>
      </c>
      <c r="U3" s="9" t="s">
        <v>12</v>
      </c>
      <c r="V3" s="9" t="s">
        <v>104</v>
      </c>
    </row>
    <row r="4" spans="1:55" ht="15.75" x14ac:dyDescent="0.25">
      <c r="A4" s="3" t="s">
        <v>121</v>
      </c>
      <c r="B4" s="5">
        <v>42</v>
      </c>
      <c r="C4" s="3" t="str">
        <f>IF(B4&lt;50,$E$8,$E$7)</f>
        <v>Fail</v>
      </c>
      <c r="E4" s="40"/>
      <c r="F4" s="41"/>
      <c r="G4" s="42"/>
      <c r="L4" s="1">
        <v>2937</v>
      </c>
      <c r="M4" s="1" t="s">
        <v>92</v>
      </c>
      <c r="N4" s="2">
        <v>42710</v>
      </c>
      <c r="O4" s="2">
        <v>42716</v>
      </c>
      <c r="P4" s="1" t="s">
        <v>71</v>
      </c>
      <c r="Q4" s="1" t="s">
        <v>72</v>
      </c>
      <c r="R4" s="1" t="s">
        <v>86</v>
      </c>
      <c r="S4" s="1" t="s">
        <v>27</v>
      </c>
      <c r="T4" s="1">
        <v>47.207999999999998</v>
      </c>
      <c r="U4" s="1">
        <v>6</v>
      </c>
      <c r="V4" s="3">
        <f>T4*U4</f>
        <v>283.24799999999999</v>
      </c>
      <c r="W4" t="str">
        <f ca="1">_xlfn.FORMULATEXT(V4)</f>
        <v>=T4*U4</v>
      </c>
    </row>
    <row r="5" spans="1:55" ht="15.75" x14ac:dyDescent="0.25">
      <c r="A5" s="3" t="s">
        <v>122</v>
      </c>
      <c r="B5" s="5">
        <v>87</v>
      </c>
      <c r="C5" s="31" t="str">
        <f t="shared" ref="C5:C14" si="0">IF(B5&lt;50,$E$8,$E$7)</f>
        <v>Pass</v>
      </c>
      <c r="E5" s="43"/>
      <c r="F5" s="44"/>
      <c r="G5" s="45"/>
      <c r="L5" s="1">
        <v>2938</v>
      </c>
      <c r="M5" s="1" t="s">
        <v>92</v>
      </c>
      <c r="N5" s="2">
        <v>42710</v>
      </c>
      <c r="O5" s="2">
        <v>42716</v>
      </c>
      <c r="P5" s="1" t="s">
        <v>71</v>
      </c>
      <c r="Q5" s="1" t="s">
        <v>72</v>
      </c>
      <c r="R5" s="1" t="s">
        <v>40</v>
      </c>
      <c r="S5" s="1" t="s">
        <v>29</v>
      </c>
      <c r="T5" s="1">
        <v>248.07999999999998</v>
      </c>
      <c r="U5" s="1">
        <v>7</v>
      </c>
      <c r="V5" s="33">
        <f t="shared" ref="V5:V14" si="1">T5*U5</f>
        <v>1736.56</v>
      </c>
    </row>
    <row r="6" spans="1:55" ht="15.75" x14ac:dyDescent="0.25">
      <c r="A6" s="3" t="s">
        <v>123</v>
      </c>
      <c r="B6" s="5">
        <v>56</v>
      </c>
      <c r="C6" s="31" t="str">
        <f t="shared" si="0"/>
        <v>Pass</v>
      </c>
      <c r="L6" s="1">
        <v>3048</v>
      </c>
      <c r="M6" s="1" t="s">
        <v>93</v>
      </c>
      <c r="N6" s="2">
        <v>41912</v>
      </c>
      <c r="O6" s="2">
        <v>41916</v>
      </c>
      <c r="P6" s="1" t="s">
        <v>55</v>
      </c>
      <c r="Q6" s="1" t="s">
        <v>56</v>
      </c>
      <c r="R6" s="1" t="s">
        <v>26</v>
      </c>
      <c r="S6" s="1" t="s">
        <v>27</v>
      </c>
      <c r="T6" s="1">
        <v>43.176000000000002</v>
      </c>
      <c r="U6" s="1">
        <v>7</v>
      </c>
      <c r="V6" s="33">
        <f t="shared" si="1"/>
        <v>302.23200000000003</v>
      </c>
    </row>
    <row r="7" spans="1:55" ht="15.75" x14ac:dyDescent="0.25">
      <c r="A7" s="3" t="s">
        <v>124</v>
      </c>
      <c r="B7" s="5">
        <v>75</v>
      </c>
      <c r="C7" s="31" t="str">
        <f t="shared" si="0"/>
        <v>Pass</v>
      </c>
      <c r="E7" t="s">
        <v>175</v>
      </c>
      <c r="L7" s="1">
        <v>3629</v>
      </c>
      <c r="M7" s="1" t="s">
        <v>95</v>
      </c>
      <c r="N7" s="2">
        <v>41860</v>
      </c>
      <c r="O7" s="2">
        <v>41864</v>
      </c>
      <c r="P7" s="1" t="s">
        <v>47</v>
      </c>
      <c r="Q7" s="1" t="s">
        <v>48</v>
      </c>
      <c r="R7" s="1" t="s">
        <v>94</v>
      </c>
      <c r="S7" s="1" t="s">
        <v>27</v>
      </c>
      <c r="T7" s="1">
        <v>2060.7440000000001</v>
      </c>
      <c r="U7" s="1">
        <v>7</v>
      </c>
      <c r="V7" s="33">
        <f t="shared" si="1"/>
        <v>14425.208000000001</v>
      </c>
    </row>
    <row r="8" spans="1:55" ht="15.75" x14ac:dyDescent="0.25">
      <c r="A8" s="3" t="s">
        <v>125</v>
      </c>
      <c r="B8" s="5">
        <v>89</v>
      </c>
      <c r="C8" s="31" t="str">
        <f t="shared" si="0"/>
        <v>Pass</v>
      </c>
      <c r="E8" t="s">
        <v>176</v>
      </c>
      <c r="L8" s="1">
        <v>4518</v>
      </c>
      <c r="M8" s="1" t="s">
        <v>96</v>
      </c>
      <c r="N8" s="2">
        <v>42628</v>
      </c>
      <c r="O8" s="2">
        <v>42633</v>
      </c>
      <c r="P8" s="1" t="s">
        <v>82</v>
      </c>
      <c r="Q8" s="1" t="s">
        <v>83</v>
      </c>
      <c r="R8" s="1" t="s">
        <v>80</v>
      </c>
      <c r="S8" s="1" t="s">
        <v>27</v>
      </c>
      <c r="T8" s="1">
        <v>48.664000000000001</v>
      </c>
      <c r="U8" s="1">
        <v>7</v>
      </c>
      <c r="V8" s="33">
        <f t="shared" si="1"/>
        <v>340.64800000000002</v>
      </c>
    </row>
    <row r="9" spans="1:55" ht="15.75" x14ac:dyDescent="0.25">
      <c r="A9" s="3" t="s">
        <v>126</v>
      </c>
      <c r="B9" s="5">
        <v>50</v>
      </c>
      <c r="C9" s="31" t="str">
        <f t="shared" si="0"/>
        <v>Pass</v>
      </c>
      <c r="L9" s="1">
        <v>4867</v>
      </c>
      <c r="M9" s="1" t="s">
        <v>97</v>
      </c>
      <c r="N9" s="2">
        <v>43052</v>
      </c>
      <c r="O9" s="2">
        <v>43057</v>
      </c>
      <c r="P9" s="1" t="s">
        <v>41</v>
      </c>
      <c r="Q9" s="1" t="s">
        <v>42</v>
      </c>
      <c r="R9" s="1" t="s">
        <v>89</v>
      </c>
      <c r="S9" s="1" t="s">
        <v>27</v>
      </c>
      <c r="T9" s="1">
        <v>563.024</v>
      </c>
      <c r="U9" s="1">
        <v>11</v>
      </c>
      <c r="V9" s="33">
        <f t="shared" si="1"/>
        <v>6193.2640000000001</v>
      </c>
    </row>
    <row r="10" spans="1:55" ht="15.75" x14ac:dyDescent="0.25">
      <c r="A10" s="3" t="s">
        <v>127</v>
      </c>
      <c r="B10" s="5">
        <v>48</v>
      </c>
      <c r="C10" s="31" t="str">
        <f t="shared" si="0"/>
        <v>Fail</v>
      </c>
      <c r="E10" t="str">
        <f ca="1">_xlfn.FORMULATEXT(C4)</f>
        <v>=IF(B4&lt;50,$E$8,$E$7)</v>
      </c>
      <c r="L10" s="1">
        <v>5669</v>
      </c>
      <c r="M10" s="1" t="s">
        <v>98</v>
      </c>
      <c r="N10" s="2">
        <v>42532</v>
      </c>
      <c r="O10" s="2">
        <v>42536</v>
      </c>
      <c r="P10" s="1" t="s">
        <v>87</v>
      </c>
      <c r="Q10" s="1" t="s">
        <v>88</v>
      </c>
      <c r="R10" s="1" t="s">
        <v>81</v>
      </c>
      <c r="S10" s="1" t="s">
        <v>27</v>
      </c>
      <c r="T10" s="1">
        <v>53.984000000000002</v>
      </c>
      <c r="U10" s="1">
        <v>14</v>
      </c>
      <c r="V10" s="33">
        <f t="shared" si="1"/>
        <v>755.77600000000007</v>
      </c>
    </row>
    <row r="11" spans="1:55" ht="15.75" x14ac:dyDescent="0.25">
      <c r="A11" s="3" t="s">
        <v>128</v>
      </c>
      <c r="B11" s="5">
        <v>57</v>
      </c>
      <c r="C11" s="31" t="str">
        <f t="shared" si="0"/>
        <v>Pass</v>
      </c>
      <c r="L11" s="1">
        <v>6234</v>
      </c>
      <c r="M11" s="1" t="s">
        <v>100</v>
      </c>
      <c r="N11" s="2">
        <v>42989</v>
      </c>
      <c r="O11" s="2">
        <v>42989</v>
      </c>
      <c r="P11" s="1" t="s">
        <v>77</v>
      </c>
      <c r="Q11" s="1" t="s">
        <v>78</v>
      </c>
      <c r="R11" s="1" t="s">
        <v>79</v>
      </c>
      <c r="S11" s="1" t="s">
        <v>29</v>
      </c>
      <c r="T11" s="1">
        <v>71.28</v>
      </c>
      <c r="U11" s="1">
        <v>3</v>
      </c>
      <c r="V11" s="33">
        <f t="shared" si="1"/>
        <v>213.84</v>
      </c>
    </row>
    <row r="12" spans="1:55" ht="15.75" x14ac:dyDescent="0.25">
      <c r="A12" s="3" t="s">
        <v>129</v>
      </c>
      <c r="B12" s="5">
        <v>52</v>
      </c>
      <c r="C12" s="31" t="str">
        <f t="shared" si="0"/>
        <v>Pass</v>
      </c>
      <c r="L12" s="1">
        <v>6277</v>
      </c>
      <c r="M12" s="1" t="s">
        <v>101</v>
      </c>
      <c r="N12" s="2">
        <v>42568</v>
      </c>
      <c r="O12" s="2">
        <v>42573</v>
      </c>
      <c r="P12" s="1" t="s">
        <v>90</v>
      </c>
      <c r="Q12" s="1" t="s">
        <v>91</v>
      </c>
      <c r="R12" s="1" t="s">
        <v>54</v>
      </c>
      <c r="S12" s="1" t="s">
        <v>17</v>
      </c>
      <c r="T12" s="1">
        <v>87.71</v>
      </c>
      <c r="U12" s="1">
        <v>7</v>
      </c>
      <c r="V12" s="33">
        <f t="shared" si="1"/>
        <v>613.96999999999991</v>
      </c>
    </row>
    <row r="13" spans="1:55" ht="15.75" x14ac:dyDescent="0.25">
      <c r="A13" s="3" t="s">
        <v>130</v>
      </c>
      <c r="B13" s="5">
        <v>47</v>
      </c>
      <c r="C13" s="31" t="str">
        <f t="shared" si="0"/>
        <v>Fail</v>
      </c>
      <c r="L13" s="1">
        <v>7122</v>
      </c>
      <c r="M13" s="1" t="s">
        <v>102</v>
      </c>
      <c r="N13" s="2">
        <v>43070</v>
      </c>
      <c r="O13" s="2">
        <v>43077</v>
      </c>
      <c r="P13" s="1" t="s">
        <v>18</v>
      </c>
      <c r="Q13" s="1" t="s">
        <v>19</v>
      </c>
      <c r="R13" s="1" t="s">
        <v>99</v>
      </c>
      <c r="S13" s="1" t="s">
        <v>29</v>
      </c>
      <c r="T13" s="1">
        <v>41.86</v>
      </c>
      <c r="U13" s="1">
        <v>5</v>
      </c>
      <c r="V13" s="33">
        <f t="shared" si="1"/>
        <v>209.3</v>
      </c>
    </row>
    <row r="14" spans="1:55" ht="15.75" x14ac:dyDescent="0.25">
      <c r="A14" s="3" t="s">
        <v>131</v>
      </c>
      <c r="B14" s="5">
        <v>71</v>
      </c>
      <c r="C14" s="31" t="str">
        <f t="shared" si="0"/>
        <v>Pass</v>
      </c>
      <c r="L14" s="1">
        <v>7402</v>
      </c>
      <c r="M14" s="1" t="s">
        <v>103</v>
      </c>
      <c r="N14" s="2">
        <v>42621</v>
      </c>
      <c r="O14" s="2">
        <v>42626</v>
      </c>
      <c r="P14" s="1" t="s">
        <v>84</v>
      </c>
      <c r="Q14" s="1" t="s">
        <v>85</v>
      </c>
      <c r="R14" s="1" t="s">
        <v>49</v>
      </c>
      <c r="S14" s="1" t="s">
        <v>29</v>
      </c>
      <c r="T14" s="1">
        <v>30.87</v>
      </c>
      <c r="U14" s="1">
        <v>7</v>
      </c>
      <c r="V14" s="33">
        <f t="shared" si="1"/>
        <v>216.09</v>
      </c>
    </row>
    <row r="16" spans="1:55" x14ac:dyDescent="0.25">
      <c r="A16" s="6" t="s">
        <v>134</v>
      </c>
      <c r="B16" s="7" t="s">
        <v>141</v>
      </c>
      <c r="C16" s="7" t="s">
        <v>145</v>
      </c>
      <c r="D16" s="4"/>
      <c r="E16" s="4"/>
      <c r="F16" s="4"/>
      <c r="G16" s="4"/>
      <c r="H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24" ht="15.75" customHeight="1" x14ac:dyDescent="0.25">
      <c r="A17" s="3" t="s">
        <v>135</v>
      </c>
      <c r="B17" s="3">
        <v>65514</v>
      </c>
      <c r="C17" s="3">
        <f>IF(B17&gt;=130000,B17*$E$21,B17)</f>
        <v>65514</v>
      </c>
      <c r="E17" s="47" t="s">
        <v>144</v>
      </c>
      <c r="F17" s="47"/>
      <c r="G17" s="47"/>
      <c r="H17" s="47"/>
      <c r="L17" s="10" t="s">
        <v>115</v>
      </c>
      <c r="M17" s="11"/>
      <c r="N17" s="12"/>
      <c r="O17" s="1">
        <f>COUNTIF(CommonFunctions2!Quantity,"&gt;7")</f>
        <v>2</v>
      </c>
      <c r="P17" t="str">
        <f ca="1">_xlfn.FORMULATEXT(O17)</f>
        <v>=COUNTIF(CommonFunctions2!Quantity,"&gt;7")</v>
      </c>
    </row>
    <row r="18" spans="1:24" ht="15.75" x14ac:dyDescent="0.25">
      <c r="A18" s="3" t="s">
        <v>136</v>
      </c>
      <c r="B18" s="3">
        <v>74794</v>
      </c>
      <c r="C18" s="31">
        <f t="shared" ref="C18:C24" si="2">IF(B18&gt;=130000,B18*$E$21,B18)</f>
        <v>74794</v>
      </c>
      <c r="D18" s="16"/>
      <c r="E18" s="47"/>
      <c r="F18" s="47"/>
      <c r="G18" s="47"/>
      <c r="H18" s="47"/>
      <c r="L18" s="10" t="s">
        <v>116</v>
      </c>
      <c r="M18" s="11"/>
      <c r="N18" s="12"/>
      <c r="O18" s="29">
        <f>COUNTIF(CommonFunctions2!Sales,"&lt;50")</f>
        <v>5</v>
      </c>
      <c r="P18" t="str">
        <f t="shared" ref="P18:P22" ca="1" si="3">_xlfn.FORMULATEXT(O18)</f>
        <v>=COUNTIF(CommonFunctions2!Sales,"&lt;50")</v>
      </c>
      <c r="S18" s="34"/>
      <c r="V18" s="46" t="s">
        <v>171</v>
      </c>
      <c r="W18" s="46"/>
      <c r="X18" s="33">
        <f>COUNTA(CommonFunctions2!Sub_Category)</f>
        <v>11</v>
      </c>
    </row>
    <row r="19" spans="1:24" ht="15.75" x14ac:dyDescent="0.25">
      <c r="A19" s="3" t="s">
        <v>137</v>
      </c>
      <c r="B19" s="3">
        <v>146872</v>
      </c>
      <c r="C19" s="31">
        <f t="shared" si="2"/>
        <v>4406.16</v>
      </c>
      <c r="D19" s="16"/>
      <c r="E19" s="47"/>
      <c r="F19" s="47"/>
      <c r="G19" s="47"/>
      <c r="H19" s="47"/>
      <c r="L19" s="10" t="s">
        <v>117</v>
      </c>
      <c r="M19" s="11"/>
      <c r="N19" s="12"/>
      <c r="O19" s="29">
        <f>COUNTIF(CommonFunctions2!Customer_Name,Q9)</f>
        <v>1</v>
      </c>
      <c r="P19" t="str">
        <f t="shared" ca="1" si="3"/>
        <v>=COUNTIF(CommonFunctions2!Customer_Name,Q9)</v>
      </c>
      <c r="S19" s="34"/>
      <c r="V19" s="46" t="s">
        <v>172</v>
      </c>
      <c r="W19" s="46"/>
      <c r="X19" s="33">
        <f>COUNT(CommonFunctions2!Sales)</f>
        <v>11</v>
      </c>
    </row>
    <row r="20" spans="1:24" ht="15.75" x14ac:dyDescent="0.25">
      <c r="A20" s="3" t="s">
        <v>138</v>
      </c>
      <c r="B20" s="3">
        <v>134408</v>
      </c>
      <c r="C20" s="31">
        <f t="shared" si="2"/>
        <v>4032.24</v>
      </c>
      <c r="L20" s="13" t="s">
        <v>118</v>
      </c>
      <c r="M20" s="14"/>
      <c r="N20" s="15"/>
      <c r="O20" s="29">
        <f>MAX(CommonFunctions2!Amount)</f>
        <v>14425.208000000001</v>
      </c>
      <c r="P20" t="str">
        <f t="shared" ca="1" si="3"/>
        <v>=MAX(CommonFunctions2!Amount)</v>
      </c>
      <c r="S20" s="34"/>
      <c r="V20" s="46" t="s">
        <v>173</v>
      </c>
      <c r="W20" s="46"/>
      <c r="X20" s="33">
        <f>_xlfn.MAXIFS(CommonFunctions2!Amount,CommonFunctions2!Sub_Category,"Binders")</f>
        <v>14425.208000000001</v>
      </c>
    </row>
    <row r="21" spans="1:24" ht="15.75" x14ac:dyDescent="0.25">
      <c r="A21" s="3" t="s">
        <v>139</v>
      </c>
      <c r="B21" s="3">
        <v>100347</v>
      </c>
      <c r="C21" s="31">
        <f t="shared" si="2"/>
        <v>100347</v>
      </c>
      <c r="E21" s="32">
        <v>0.03</v>
      </c>
      <c r="L21" s="13" t="s">
        <v>146</v>
      </c>
      <c r="M21" s="13"/>
      <c r="N21" s="13"/>
      <c r="O21" s="29">
        <f>SUMIF(CommonFunctions2!Sub_Category,"Binders",CommonFunctions2!Amount)</f>
        <v>22300.376</v>
      </c>
      <c r="P21" t="str">
        <f t="shared" ca="1" si="3"/>
        <v>=SUMIF(CommonFunctions2!Sub_Category,"Binders",CommonFunctions2!Amount)</v>
      </c>
      <c r="S21" s="34"/>
      <c r="V21" s="46" t="s">
        <v>174</v>
      </c>
      <c r="W21" s="46"/>
      <c r="X21" s="33">
        <f>_xlfn.MINIFS(CommonFunctions2!Amount,CommonFunctions2!Sub_Category,"Binders")</f>
        <v>283.24799999999999</v>
      </c>
    </row>
    <row r="22" spans="1:24" ht="15.75" x14ac:dyDescent="0.25">
      <c r="A22" s="3" t="s">
        <v>140</v>
      </c>
      <c r="B22" s="3">
        <v>77323</v>
      </c>
      <c r="C22" s="31">
        <f t="shared" si="2"/>
        <v>77323</v>
      </c>
      <c r="L22" s="13" t="s">
        <v>170</v>
      </c>
      <c r="M22" s="13"/>
      <c r="N22" s="13"/>
      <c r="O22" s="29">
        <f>SUMIF(CommonFunctions2!Sub_Category,"Binders",CommonFunctions2!Quantity)</f>
        <v>52</v>
      </c>
      <c r="P22" t="str">
        <f t="shared" ca="1" si="3"/>
        <v>=SUMIF(CommonFunctions2!Sub_Category,"Binders",CommonFunctions2!Quantity)</v>
      </c>
    </row>
    <row r="23" spans="1:24" x14ac:dyDescent="0.25">
      <c r="A23" s="3" t="s">
        <v>142</v>
      </c>
      <c r="B23" s="3">
        <v>135493</v>
      </c>
      <c r="C23" s="31">
        <f t="shared" si="2"/>
        <v>4064.79</v>
      </c>
    </row>
    <row r="24" spans="1:24" x14ac:dyDescent="0.25">
      <c r="A24" s="3" t="s">
        <v>143</v>
      </c>
      <c r="B24" s="3">
        <v>125967</v>
      </c>
      <c r="C24" s="31">
        <f t="shared" si="2"/>
        <v>125967</v>
      </c>
    </row>
  </sheetData>
  <mergeCells count="6">
    <mergeCell ref="E3:G5"/>
    <mergeCell ref="V19:W19"/>
    <mergeCell ref="V20:W20"/>
    <mergeCell ref="V21:W21"/>
    <mergeCell ref="E17:H19"/>
    <mergeCell ref="V18:W1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E973-3B4C-46CF-B6F3-C235ABB5EF23}">
  <dimension ref="C2:L21"/>
  <sheetViews>
    <sheetView workbookViewId="0">
      <selection activeCell="O16" sqref="O16"/>
    </sheetView>
  </sheetViews>
  <sheetFormatPr defaultRowHeight="15" x14ac:dyDescent="0.25"/>
  <cols>
    <col min="3" max="3" width="9.85546875" bestFit="1" customWidth="1"/>
    <col min="4" max="4" width="12.28515625" bestFit="1" customWidth="1"/>
    <col min="5" max="5" width="12.5703125" customWidth="1"/>
    <col min="7" max="7" width="12.140625" customWidth="1"/>
    <col min="12" max="12" width="9.85546875" bestFit="1" customWidth="1"/>
  </cols>
  <sheetData>
    <row r="2" spans="3:12" x14ac:dyDescent="0.25">
      <c r="D2" s="17" t="s">
        <v>147</v>
      </c>
    </row>
    <row r="3" spans="3:12" x14ac:dyDescent="0.25">
      <c r="C3" s="17"/>
      <c r="D3" s="18">
        <v>0.4</v>
      </c>
      <c r="E3" s="18">
        <v>1.2</v>
      </c>
      <c r="F3" s="18">
        <v>0.12</v>
      </c>
      <c r="H3" s="48"/>
      <c r="I3" s="48"/>
    </row>
    <row r="4" spans="3:12" x14ac:dyDescent="0.25">
      <c r="C4" s="17" t="s">
        <v>12</v>
      </c>
      <c r="D4" t="s">
        <v>148</v>
      </c>
      <c r="E4" t="s">
        <v>149</v>
      </c>
      <c r="F4" t="s">
        <v>150</v>
      </c>
    </row>
    <row r="5" spans="3:12" x14ac:dyDescent="0.25">
      <c r="C5" t="s">
        <v>151</v>
      </c>
      <c r="D5">
        <v>364</v>
      </c>
      <c r="E5">
        <v>391</v>
      </c>
      <c r="F5">
        <v>220</v>
      </c>
    </row>
    <row r="6" spans="3:12" x14ac:dyDescent="0.25">
      <c r="C6" t="s">
        <v>152</v>
      </c>
      <c r="D6">
        <v>387</v>
      </c>
      <c r="E6">
        <v>245</v>
      </c>
      <c r="F6">
        <v>314</v>
      </c>
    </row>
    <row r="7" spans="3:12" x14ac:dyDescent="0.25">
      <c r="C7" t="s">
        <v>153</v>
      </c>
      <c r="D7">
        <v>290</v>
      </c>
      <c r="E7">
        <v>211</v>
      </c>
      <c r="F7">
        <v>200</v>
      </c>
    </row>
    <row r="8" spans="3:12" x14ac:dyDescent="0.25">
      <c r="C8" t="s">
        <v>154</v>
      </c>
      <c r="D8">
        <v>340</v>
      </c>
      <c r="E8">
        <v>265</v>
      </c>
      <c r="F8">
        <v>330</v>
      </c>
    </row>
    <row r="9" spans="3:12" x14ac:dyDescent="0.25">
      <c r="C9" t="s">
        <v>155</v>
      </c>
      <c r="D9">
        <v>261</v>
      </c>
      <c r="E9">
        <v>345</v>
      </c>
      <c r="F9">
        <v>246</v>
      </c>
    </row>
    <row r="10" spans="3:12" x14ac:dyDescent="0.25">
      <c r="C10" t="s">
        <v>156</v>
      </c>
      <c r="D10">
        <v>365</v>
      </c>
      <c r="E10">
        <v>232</v>
      </c>
      <c r="F10">
        <v>390</v>
      </c>
    </row>
    <row r="13" spans="3:12" x14ac:dyDescent="0.25">
      <c r="C13" s="17" t="s">
        <v>157</v>
      </c>
    </row>
    <row r="14" spans="3:12" x14ac:dyDescent="0.25">
      <c r="D14" t="s">
        <v>148</v>
      </c>
      <c r="E14" t="s">
        <v>149</v>
      </c>
      <c r="F14" t="s">
        <v>150</v>
      </c>
      <c r="G14" t="s">
        <v>158</v>
      </c>
    </row>
    <row r="15" spans="3:12" x14ac:dyDescent="0.25">
      <c r="C15" t="s">
        <v>151</v>
      </c>
      <c r="D15" s="18">
        <f>D$3*D5</f>
        <v>145.6</v>
      </c>
      <c r="E15" s="18">
        <f t="shared" ref="E15:F15" si="0">E$3*E5</f>
        <v>469.2</v>
      </c>
      <c r="F15" s="18">
        <f t="shared" si="0"/>
        <v>26.4</v>
      </c>
      <c r="G15" s="19">
        <f>D15+E15+F15</f>
        <v>641.19999999999993</v>
      </c>
      <c r="I15" t="str" cm="1">
        <f t="array" aca="1" ref="I15:L21" ca="1">_xlfn.FORMULATEXT(D15:G21)</f>
        <v>=D$3*D5</v>
      </c>
      <c r="J15" t="str">
        <f ca="1"/>
        <v>=E$3*E5</v>
      </c>
      <c r="K15" t="str">
        <f ca="1"/>
        <v>=F$3*F5</v>
      </c>
      <c r="L15" t="str">
        <f ca="1"/>
        <v>=D15+E15+F15</v>
      </c>
    </row>
    <row r="16" spans="3:12" x14ac:dyDescent="0.25">
      <c r="C16" t="s">
        <v>152</v>
      </c>
      <c r="D16" s="18">
        <f t="shared" ref="D16:F16" si="1">D$3*D6</f>
        <v>154.80000000000001</v>
      </c>
      <c r="E16" s="18">
        <f t="shared" si="1"/>
        <v>294</v>
      </c>
      <c r="F16" s="18">
        <f t="shared" si="1"/>
        <v>37.68</v>
      </c>
      <c r="G16" s="19">
        <f t="shared" ref="G16:G20" si="2">D16+E16+F16</f>
        <v>486.48</v>
      </c>
      <c r="I16" t="str">
        <f ca="1"/>
        <v>=D$3*D6</v>
      </c>
      <c r="J16" t="str">
        <f ca="1"/>
        <v>=E$3*E6</v>
      </c>
      <c r="K16" t="str">
        <f ca="1"/>
        <v>=F$3*F6</v>
      </c>
      <c r="L16" t="str">
        <f ca="1"/>
        <v>=D16+E16+F16</v>
      </c>
    </row>
    <row r="17" spans="3:12" x14ac:dyDescent="0.25">
      <c r="C17" t="s">
        <v>153</v>
      </c>
      <c r="D17" s="18">
        <f t="shared" ref="D17:F17" si="3">D$3*D7</f>
        <v>116</v>
      </c>
      <c r="E17" s="18">
        <f t="shared" si="3"/>
        <v>253.2</v>
      </c>
      <c r="F17" s="18">
        <f t="shared" si="3"/>
        <v>24</v>
      </c>
      <c r="G17" s="19">
        <f>D17+E17+F17</f>
        <v>393.2</v>
      </c>
      <c r="I17" t="str">
        <f ca="1"/>
        <v>=D$3*D7</v>
      </c>
      <c r="J17" t="str">
        <f ca="1"/>
        <v>=E$3*E7</v>
      </c>
      <c r="K17" t="str">
        <f ca="1"/>
        <v>=F$3*F7</v>
      </c>
      <c r="L17" t="str">
        <f ca="1"/>
        <v>=D17+E17+F17</v>
      </c>
    </row>
    <row r="18" spans="3:12" x14ac:dyDescent="0.25">
      <c r="C18" t="s">
        <v>154</v>
      </c>
      <c r="D18" s="18">
        <f t="shared" ref="D18:F18" si="4">D$3*D8</f>
        <v>136</v>
      </c>
      <c r="E18" s="18">
        <f t="shared" si="4"/>
        <v>318</v>
      </c>
      <c r="F18" s="18">
        <f t="shared" si="4"/>
        <v>39.6</v>
      </c>
      <c r="G18" s="19">
        <f t="shared" si="2"/>
        <v>493.6</v>
      </c>
      <c r="I18" t="str">
        <f ca="1"/>
        <v>=D$3*D8</v>
      </c>
      <c r="J18" t="str">
        <f ca="1"/>
        <v>=E$3*E8</v>
      </c>
      <c r="K18" t="str">
        <f ca="1"/>
        <v>=F$3*F8</v>
      </c>
      <c r="L18" t="str">
        <f ca="1"/>
        <v>=D18+E18+F18</v>
      </c>
    </row>
    <row r="19" spans="3:12" x14ac:dyDescent="0.25">
      <c r="C19" t="s">
        <v>155</v>
      </c>
      <c r="D19" s="18">
        <f t="shared" ref="D19:F19" si="5">D$3*D9</f>
        <v>104.4</v>
      </c>
      <c r="E19" s="18">
        <f>E$3*E9</f>
        <v>414</v>
      </c>
      <c r="F19" s="18">
        <f t="shared" si="5"/>
        <v>29.52</v>
      </c>
      <c r="G19" s="19">
        <f t="shared" si="2"/>
        <v>547.91999999999996</v>
      </c>
      <c r="I19" t="str">
        <f ca="1"/>
        <v>=D$3*D9</v>
      </c>
      <c r="J19" t="str">
        <f ca="1"/>
        <v>=E$3*E9</v>
      </c>
      <c r="K19" t="str">
        <f ca="1"/>
        <v>=F$3*F9</v>
      </c>
      <c r="L19" t="str">
        <f ca="1"/>
        <v>=D19+E19+F19</v>
      </c>
    </row>
    <row r="20" spans="3:12" x14ac:dyDescent="0.25">
      <c r="C20" t="s">
        <v>156</v>
      </c>
      <c r="D20" s="18">
        <f t="shared" ref="D20:F20" si="6">D$3*D10</f>
        <v>146</v>
      </c>
      <c r="E20" s="18">
        <f t="shared" si="6"/>
        <v>278.39999999999998</v>
      </c>
      <c r="F20" s="18">
        <f t="shared" si="6"/>
        <v>46.8</v>
      </c>
      <c r="G20" s="19">
        <f t="shared" si="2"/>
        <v>471.2</v>
      </c>
      <c r="I20" t="str">
        <f ca="1"/>
        <v>=D$3*D10</v>
      </c>
      <c r="J20" t="str">
        <f ca="1"/>
        <v>=E$3*E10</v>
      </c>
      <c r="K20" t="str">
        <f ca="1"/>
        <v>=F$3*F10</v>
      </c>
      <c r="L20" t="str">
        <f ca="1"/>
        <v>=D20+E20+F20</v>
      </c>
    </row>
    <row r="21" spans="3:12" x14ac:dyDescent="0.25">
      <c r="C21" s="17" t="s">
        <v>158</v>
      </c>
      <c r="D21" s="18">
        <f>SUM(D15:D20)</f>
        <v>802.8</v>
      </c>
      <c r="E21" s="18">
        <f t="shared" ref="E21:G21" si="7">SUM(E15:E20)</f>
        <v>2026.8000000000002</v>
      </c>
      <c r="F21" s="18">
        <f t="shared" si="7"/>
        <v>204</v>
      </c>
      <c r="G21" s="18">
        <f>SUM(G15:G20)</f>
        <v>3033.6</v>
      </c>
      <c r="I21" t="str">
        <f ca="1"/>
        <v>=SUM(D15:D20)</v>
      </c>
      <c r="J21" t="str">
        <f ca="1"/>
        <v>=SUM(E15:E20)</v>
      </c>
      <c r="K21" t="str">
        <f ca="1"/>
        <v>=SUM(F15:F20)</v>
      </c>
      <c r="L21" t="str">
        <f ca="1"/>
        <v>=SUM(G15:G20)</v>
      </c>
    </row>
  </sheetData>
  <mergeCells count="1"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F828-297D-4FF9-B974-37640FC552AC}">
  <dimension ref="B2:F18"/>
  <sheetViews>
    <sheetView workbookViewId="0">
      <selection activeCell="I18" sqref="I18"/>
    </sheetView>
  </sheetViews>
  <sheetFormatPr defaultRowHeight="15" x14ac:dyDescent="0.25"/>
  <cols>
    <col min="2" max="2" width="12" bestFit="1" customWidth="1"/>
    <col min="3" max="3" width="12.140625" customWidth="1"/>
    <col min="4" max="4" width="12.5703125" customWidth="1"/>
    <col min="5" max="5" width="11.140625" customWidth="1"/>
    <col min="6" max="6" width="11.85546875" customWidth="1"/>
  </cols>
  <sheetData>
    <row r="2" spans="2:6" x14ac:dyDescent="0.25">
      <c r="E2" t="s">
        <v>159</v>
      </c>
    </row>
    <row r="3" spans="2:6" x14ac:dyDescent="0.25">
      <c r="B3" s="3" t="s">
        <v>160</v>
      </c>
      <c r="C3" s="3">
        <v>50</v>
      </c>
    </row>
    <row r="4" spans="2:6" x14ac:dyDescent="0.25">
      <c r="B4" s="3" t="s">
        <v>161</v>
      </c>
      <c r="C4" s="3">
        <v>15</v>
      </c>
    </row>
    <row r="5" spans="2:6" x14ac:dyDescent="0.25">
      <c r="B5" s="3" t="s">
        <v>162</v>
      </c>
      <c r="C5" s="20">
        <v>0.15</v>
      </c>
    </row>
    <row r="8" spans="2:6" ht="30" x14ac:dyDescent="0.25">
      <c r="B8" t="s">
        <v>163</v>
      </c>
      <c r="C8" s="21" t="s">
        <v>164</v>
      </c>
      <c r="D8" s="21" t="s">
        <v>165</v>
      </c>
      <c r="E8" s="21" t="s">
        <v>166</v>
      </c>
      <c r="F8" s="21" t="s">
        <v>167</v>
      </c>
    </row>
    <row r="9" spans="2:6" x14ac:dyDescent="0.25">
      <c r="B9" s="22">
        <v>1</v>
      </c>
      <c r="C9" s="22">
        <v>50</v>
      </c>
      <c r="D9" s="22">
        <f>$C$4</f>
        <v>15</v>
      </c>
      <c r="E9" s="22">
        <f>C9*$C$5</f>
        <v>7.5</v>
      </c>
      <c r="F9" s="22">
        <f>C9+D9-E9</f>
        <v>57.5</v>
      </c>
    </row>
    <row r="10" spans="2:6" x14ac:dyDescent="0.25">
      <c r="B10" s="22">
        <v>2</v>
      </c>
      <c r="C10" s="22">
        <f>F9</f>
        <v>57.5</v>
      </c>
      <c r="D10" s="22">
        <f>$C$4</f>
        <v>15</v>
      </c>
      <c r="E10" s="22">
        <f>C10*$C$5</f>
        <v>8.625</v>
      </c>
      <c r="F10" s="22">
        <f>C10+D10-E10</f>
        <v>63.875</v>
      </c>
    </row>
    <row r="11" spans="2:6" x14ac:dyDescent="0.25">
      <c r="B11" s="22">
        <v>3</v>
      </c>
      <c r="C11" s="22">
        <f t="shared" ref="C11:C18" si="0">F10</f>
        <v>63.875</v>
      </c>
      <c r="D11" s="22">
        <f t="shared" ref="D11:D18" si="1">$C$4</f>
        <v>15</v>
      </c>
      <c r="E11" s="22">
        <f t="shared" ref="E11:E18" si="2">C11*$C$5</f>
        <v>9.5812499999999989</v>
      </c>
      <c r="F11" s="22">
        <f t="shared" ref="F11:F18" si="3">C11+D11-E11</f>
        <v>69.293750000000003</v>
      </c>
    </row>
    <row r="12" spans="2:6" x14ac:dyDescent="0.25">
      <c r="B12" s="22">
        <v>4</v>
      </c>
      <c r="C12" s="22">
        <f t="shared" si="0"/>
        <v>69.293750000000003</v>
      </c>
      <c r="D12" s="22">
        <f t="shared" si="1"/>
        <v>15</v>
      </c>
      <c r="E12" s="22">
        <f t="shared" si="2"/>
        <v>10.3940625</v>
      </c>
      <c r="F12" s="22">
        <f t="shared" si="3"/>
        <v>73.899687499999999</v>
      </c>
    </row>
    <row r="13" spans="2:6" x14ac:dyDescent="0.25">
      <c r="B13" s="22">
        <v>5</v>
      </c>
      <c r="C13" s="22">
        <f t="shared" si="0"/>
        <v>73.899687499999999</v>
      </c>
      <c r="D13" s="22">
        <f t="shared" si="1"/>
        <v>15</v>
      </c>
      <c r="E13" s="22">
        <f t="shared" si="2"/>
        <v>11.084953125</v>
      </c>
      <c r="F13" s="22">
        <f t="shared" si="3"/>
        <v>77.814734375</v>
      </c>
    </row>
    <row r="14" spans="2:6" x14ac:dyDescent="0.25">
      <c r="B14" s="22">
        <v>6</v>
      </c>
      <c r="C14" s="22">
        <f t="shared" si="0"/>
        <v>77.814734375</v>
      </c>
      <c r="D14" s="22">
        <f t="shared" si="1"/>
        <v>15</v>
      </c>
      <c r="E14" s="22">
        <f t="shared" si="2"/>
        <v>11.672210156249999</v>
      </c>
      <c r="F14" s="22">
        <f t="shared" si="3"/>
        <v>81.142524218749998</v>
      </c>
    </row>
    <row r="15" spans="2:6" x14ac:dyDescent="0.25">
      <c r="B15" s="22">
        <v>7</v>
      </c>
      <c r="C15" s="22">
        <f t="shared" si="0"/>
        <v>81.142524218749998</v>
      </c>
      <c r="D15" s="22">
        <f t="shared" si="1"/>
        <v>15</v>
      </c>
      <c r="E15" s="22">
        <f t="shared" si="2"/>
        <v>12.1713786328125</v>
      </c>
      <c r="F15" s="22">
        <f t="shared" si="3"/>
        <v>83.971145585937492</v>
      </c>
    </row>
    <row r="16" spans="2:6" x14ac:dyDescent="0.25">
      <c r="B16" s="22">
        <v>8</v>
      </c>
      <c r="C16" s="22">
        <f t="shared" si="0"/>
        <v>83.971145585937492</v>
      </c>
      <c r="D16" s="22">
        <f t="shared" si="1"/>
        <v>15</v>
      </c>
      <c r="E16" s="22">
        <f t="shared" si="2"/>
        <v>12.595671837890624</v>
      </c>
      <c r="F16" s="22">
        <f t="shared" si="3"/>
        <v>86.375473748046872</v>
      </c>
    </row>
    <row r="17" spans="2:6" x14ac:dyDescent="0.25">
      <c r="B17" s="22">
        <v>9</v>
      </c>
      <c r="C17" s="22">
        <f t="shared" si="0"/>
        <v>86.375473748046872</v>
      </c>
      <c r="D17" s="22">
        <f t="shared" si="1"/>
        <v>15</v>
      </c>
      <c r="E17" s="22">
        <f t="shared" si="2"/>
        <v>12.95632106220703</v>
      </c>
      <c r="F17" s="22">
        <f t="shared" si="3"/>
        <v>88.419152685839848</v>
      </c>
    </row>
    <row r="18" spans="2:6" x14ac:dyDescent="0.25">
      <c r="B18" s="22">
        <v>10</v>
      </c>
      <c r="C18" s="22">
        <f t="shared" si="0"/>
        <v>88.419152685839848</v>
      </c>
      <c r="D18" s="22">
        <f t="shared" si="1"/>
        <v>15</v>
      </c>
      <c r="E18" s="22">
        <f t="shared" si="2"/>
        <v>13.262872902875976</v>
      </c>
      <c r="F18" s="22">
        <f t="shared" si="3"/>
        <v>90.156279782963878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DBF9-8B64-4F22-B49E-DACACF07FCD1}">
  <dimension ref="C3:P10"/>
  <sheetViews>
    <sheetView tabSelected="1" workbookViewId="0">
      <selection activeCell="K8" sqref="K8"/>
    </sheetView>
  </sheetViews>
  <sheetFormatPr defaultRowHeight="15" x14ac:dyDescent="0.25"/>
  <sheetData>
    <row r="3" spans="3:16" x14ac:dyDescent="0.25">
      <c r="D3" t="s">
        <v>168</v>
      </c>
    </row>
    <row r="4" spans="3:16" x14ac:dyDescent="0.25">
      <c r="D4" t="s">
        <v>169</v>
      </c>
    </row>
    <row r="5" spans="3:16" x14ac:dyDescent="0.25">
      <c r="D5" t="s">
        <v>147</v>
      </c>
    </row>
    <row r="6" spans="3:16" x14ac:dyDescent="0.25">
      <c r="C6" t="s">
        <v>157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</row>
    <row r="7" spans="3:16" x14ac:dyDescent="0.25">
      <c r="C7" s="23">
        <v>1.5</v>
      </c>
      <c r="D7" s="23">
        <f>D$6-$C7</f>
        <v>0.5</v>
      </c>
      <c r="E7" s="23">
        <f t="shared" ref="E7:I10" si="0">E$6-$C7</f>
        <v>1.5</v>
      </c>
      <c r="F7" s="23">
        <f t="shared" si="0"/>
        <v>2.5</v>
      </c>
      <c r="G7" s="23">
        <f t="shared" si="0"/>
        <v>3.5</v>
      </c>
      <c r="H7" s="23">
        <f t="shared" si="0"/>
        <v>4.5</v>
      </c>
      <c r="I7" s="23">
        <f t="shared" si="0"/>
        <v>5.5</v>
      </c>
      <c r="K7" s="23" t="str" cm="1">
        <f t="array" aca="1" ref="K7:P10" ca="1">_xlfn.FORMULATEXT(D7:I10)</f>
        <v>=D$6-$C7</v>
      </c>
      <c r="L7" t="str">
        <f ca="1"/>
        <v>=E$6-$C7</v>
      </c>
      <c r="M7" t="str">
        <f ca="1"/>
        <v>=F$6-$C7</v>
      </c>
      <c r="N7" t="str">
        <f ca="1"/>
        <v>=G$6-$C7</v>
      </c>
      <c r="O7" t="str">
        <f ca="1"/>
        <v>=H$6-$C7</v>
      </c>
      <c r="P7" t="str">
        <f ca="1"/>
        <v>=I$6-$C7</v>
      </c>
    </row>
    <row r="8" spans="3:16" x14ac:dyDescent="0.25">
      <c r="C8" s="23">
        <v>2</v>
      </c>
      <c r="D8" s="23">
        <f t="shared" ref="D8:D10" si="1">D$6-$C8</f>
        <v>0</v>
      </c>
      <c r="E8" s="23">
        <f t="shared" si="0"/>
        <v>1</v>
      </c>
      <c r="F8" s="23">
        <f t="shared" si="0"/>
        <v>2</v>
      </c>
      <c r="G8" s="23">
        <f t="shared" si="0"/>
        <v>3</v>
      </c>
      <c r="H8" s="23">
        <f t="shared" si="0"/>
        <v>4</v>
      </c>
      <c r="I8" s="23">
        <f t="shared" si="0"/>
        <v>5</v>
      </c>
      <c r="K8" t="str">
        <f ca="1"/>
        <v>=D$6-$C8</v>
      </c>
      <c r="L8" t="str">
        <f ca="1"/>
        <v>=E$6-$C8</v>
      </c>
      <c r="M8" t="str">
        <f ca="1"/>
        <v>=F$6-$C8</v>
      </c>
      <c r="N8" t="str">
        <f ca="1"/>
        <v>=G$6-$C8</v>
      </c>
      <c r="O8" t="str">
        <f ca="1"/>
        <v>=H$6-$C8</v>
      </c>
      <c r="P8" t="str">
        <f ca="1"/>
        <v>=I$6-$C8</v>
      </c>
    </row>
    <row r="9" spans="3:16" x14ac:dyDescent="0.25">
      <c r="C9" s="23">
        <v>2.5</v>
      </c>
      <c r="D9" s="23">
        <f t="shared" si="1"/>
        <v>-0.5</v>
      </c>
      <c r="E9" s="23">
        <f t="shared" si="0"/>
        <v>0.5</v>
      </c>
      <c r="F9" s="23">
        <f t="shared" si="0"/>
        <v>1.5</v>
      </c>
      <c r="G9" s="23">
        <f t="shared" si="0"/>
        <v>2.5</v>
      </c>
      <c r="H9" s="23">
        <f>H$6-$C9</f>
        <v>3.5</v>
      </c>
      <c r="I9" s="23">
        <f t="shared" si="0"/>
        <v>4.5</v>
      </c>
      <c r="K9" t="str">
        <f ca="1"/>
        <v>=D$6-$C9</v>
      </c>
      <c r="L9" t="str">
        <f ca="1"/>
        <v>=E$6-$C9</v>
      </c>
      <c r="M9" t="str">
        <f ca="1"/>
        <v>=F$6-$C9</v>
      </c>
      <c r="N9" t="str">
        <f ca="1"/>
        <v>=G$6-$C9</v>
      </c>
      <c r="O9" t="str">
        <f ca="1"/>
        <v>=H$6-$C9</v>
      </c>
      <c r="P9" t="str">
        <f ca="1"/>
        <v>=I$6-$C9</v>
      </c>
    </row>
    <row r="10" spans="3:16" x14ac:dyDescent="0.25">
      <c r="C10" s="23">
        <v>3</v>
      </c>
      <c r="D10" s="23">
        <f t="shared" si="1"/>
        <v>-1</v>
      </c>
      <c r="E10" s="23">
        <f t="shared" si="0"/>
        <v>0</v>
      </c>
      <c r="F10" s="23">
        <f t="shared" si="0"/>
        <v>1</v>
      </c>
      <c r="G10" s="23">
        <f t="shared" si="0"/>
        <v>2</v>
      </c>
      <c r="H10" s="23">
        <f t="shared" si="0"/>
        <v>3</v>
      </c>
      <c r="I10" s="23">
        <f t="shared" si="0"/>
        <v>4</v>
      </c>
      <c r="K10" t="str">
        <f ca="1"/>
        <v>=D$6-$C10</v>
      </c>
      <c r="L10" t="str">
        <f ca="1"/>
        <v>=E$6-$C10</v>
      </c>
      <c r="M10" t="str">
        <f ca="1"/>
        <v>=F$6-$C10</v>
      </c>
      <c r="N10" t="str">
        <f ca="1"/>
        <v>=G$6-$C10</v>
      </c>
      <c r="O10" t="str">
        <f ca="1"/>
        <v>=H$6-$C10</v>
      </c>
      <c r="P10" t="str">
        <f ca="1"/>
        <v>=I$6-$C10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Common functions</vt:lpstr>
      <vt:lpstr>CommonFunctions2</vt:lpstr>
      <vt:lpstr>Cellreferencing1</vt:lpstr>
      <vt:lpstr>Cellreferencing2</vt:lpstr>
      <vt:lpstr>Cellref3</vt:lpstr>
      <vt:lpstr>CommonFunctions2!Amount</vt:lpstr>
      <vt:lpstr>Amount</vt:lpstr>
      <vt:lpstr>Category</vt:lpstr>
      <vt:lpstr>City</vt:lpstr>
      <vt:lpstr>CommonFunctions2!Customer_ID</vt:lpstr>
      <vt:lpstr>Customer_ID</vt:lpstr>
      <vt:lpstr>CommonFunctions2!Customer_Name</vt:lpstr>
      <vt:lpstr>Customer_Name</vt:lpstr>
      <vt:lpstr>CommonFunctions2!Order_Date</vt:lpstr>
      <vt:lpstr>Order_Date</vt:lpstr>
      <vt:lpstr>CommonFunctions2!Order_ID</vt:lpstr>
      <vt:lpstr>Order_ID</vt:lpstr>
      <vt:lpstr>Postal_Code</vt:lpstr>
      <vt:lpstr>CommonFunctions2!Product_ID</vt:lpstr>
      <vt:lpstr>Product_ID</vt:lpstr>
      <vt:lpstr>CommonFunctions2!Quantity</vt:lpstr>
      <vt:lpstr>Quantity</vt:lpstr>
      <vt:lpstr>CommonFunctions2!Row_ID</vt:lpstr>
      <vt:lpstr>Row_ID</vt:lpstr>
      <vt:lpstr>CommonFunctions2!Sales</vt:lpstr>
      <vt:lpstr>Sales</vt:lpstr>
      <vt:lpstr>Ship_Date</vt:lpstr>
      <vt:lpstr>CommonFunctions2!Sub_Category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Rishi</cp:lastModifiedBy>
  <dcterms:created xsi:type="dcterms:W3CDTF">2022-07-05T12:51:53Z</dcterms:created>
  <dcterms:modified xsi:type="dcterms:W3CDTF">2025-08-27T07:58:36Z</dcterms:modified>
  <cp:category>Training</cp:category>
</cp:coreProperties>
</file>