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ata-science-assignment\results\"/>
    </mc:Choice>
  </mc:AlternateContent>
  <xr:revisionPtr revIDLastSave="0" documentId="13_ncr:1_{278E0B27-B16D-438D-AB66-788F4341B84B}" xr6:coauthVersionLast="47" xr6:coauthVersionMax="47" xr10:uidLastSave="{00000000-0000-0000-0000-000000000000}"/>
  <bookViews>
    <workbookView xWindow="-103" yWindow="-103" windowWidth="24892" windowHeight="14914" activeTab="1" xr2:uid="{AF5E55F7-BBCC-4118-A01A-6E9950E34B08}"/>
  </bookViews>
  <sheets>
    <sheet name="Elasticity Insights" sheetId="4" r:id="rId1"/>
    <sheet name="Profit Summary" sheetId="1" r:id="rId2"/>
    <sheet name="raw_data" sheetId="3" state="hidden" r:id="rId3"/>
  </sheets>
  <definedNames>
    <definedName name="_xlnm._FilterDatabase" localSheetId="1" hidden="1">raw_data!$A$2:$U$17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4" l="1"/>
  <c r="C16" i="4"/>
  <c r="B16" i="4"/>
  <c r="A16" i="4"/>
  <c r="E16" i="4" s="1"/>
  <c r="D15" i="4"/>
  <c r="C15" i="4"/>
  <c r="B15" i="4"/>
  <c r="A15" i="4"/>
  <c r="E15" i="4" s="1"/>
  <c r="D14" i="4"/>
  <c r="C14" i="4"/>
  <c r="B14" i="4"/>
  <c r="A14" i="4"/>
  <c r="E14" i="4" s="1"/>
  <c r="D13" i="4"/>
  <c r="C13" i="4"/>
  <c r="B13" i="4"/>
  <c r="A13" i="4"/>
  <c r="D12" i="4"/>
  <c r="C12" i="4"/>
  <c r="B12" i="4"/>
  <c r="A12" i="4"/>
  <c r="E12" i="4" s="1"/>
  <c r="D11" i="4"/>
  <c r="C11" i="4"/>
  <c r="B11" i="4"/>
  <c r="A11" i="4"/>
  <c r="E11" i="4" s="1"/>
  <c r="D10" i="4"/>
  <c r="C10" i="4"/>
  <c r="B10" i="4"/>
  <c r="A10" i="4"/>
  <c r="E10" i="4" s="1"/>
  <c r="D9" i="4"/>
  <c r="C9" i="4"/>
  <c r="B9" i="4"/>
  <c r="A9" i="4"/>
  <c r="E9" i="4" s="1"/>
  <c r="D8" i="4"/>
  <c r="C8" i="4"/>
  <c r="B8" i="4"/>
  <c r="A8" i="4"/>
  <c r="E8" i="4" s="1"/>
  <c r="D7" i="4"/>
  <c r="C7" i="4"/>
  <c r="B7" i="4"/>
  <c r="A7" i="4"/>
  <c r="E7" i="4" s="1"/>
  <c r="D6" i="4"/>
  <c r="C6" i="4"/>
  <c r="B6" i="4"/>
  <c r="A6" i="4"/>
  <c r="E6" i="4" s="1"/>
  <c r="D5" i="4"/>
  <c r="C5" i="4"/>
  <c r="B5" i="4"/>
  <c r="A5" i="4"/>
  <c r="E5" i="4" s="1"/>
  <c r="D4" i="4"/>
  <c r="C4" i="4"/>
  <c r="B4" i="4"/>
  <c r="A4" i="4"/>
  <c r="D3" i="4"/>
  <c r="C3" i="4"/>
  <c r="B3" i="4"/>
  <c r="A3" i="4"/>
  <c r="E3" i="4" s="1"/>
  <c r="D2" i="4"/>
  <c r="C2" i="4"/>
  <c r="B2" i="4"/>
  <c r="A2" i="4"/>
  <c r="E2" i="4" s="1"/>
  <c r="A35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21" i="3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  <c r="G2" i="1"/>
  <c r="G3" i="1"/>
  <c r="G4" i="1"/>
  <c r="H4" i="1" s="1"/>
  <c r="G5" i="1"/>
  <c r="G6" i="1"/>
  <c r="G7" i="1"/>
  <c r="G8" i="1"/>
  <c r="G9" i="1"/>
  <c r="G10" i="1"/>
  <c r="G11" i="1"/>
  <c r="G12" i="1"/>
  <c r="G13" i="1"/>
  <c r="G14" i="1"/>
  <c r="G15" i="1"/>
  <c r="G1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E13" i="4" l="1"/>
  <c r="E4" i="4"/>
  <c r="H6" i="1"/>
  <c r="K6" i="1" s="1"/>
  <c r="M17" i="1"/>
  <c r="K4" i="1"/>
  <c r="H8" i="1"/>
  <c r="K8" i="1" s="1"/>
  <c r="N8" i="1"/>
  <c r="O8" i="1" s="1"/>
  <c r="N6" i="1"/>
  <c r="N4" i="1"/>
  <c r="O4" i="1"/>
  <c r="H2" i="1"/>
  <c r="K2" i="1" s="1"/>
  <c r="H5" i="1"/>
  <c r="K5" i="1" s="1"/>
  <c r="H3" i="1"/>
  <c r="K3" i="1" s="1"/>
  <c r="H15" i="1"/>
  <c r="K15" i="1" s="1"/>
  <c r="H13" i="1"/>
  <c r="K13" i="1" s="1"/>
  <c r="H10" i="1"/>
  <c r="K10" i="1" s="1"/>
  <c r="H7" i="1"/>
  <c r="K7" i="1" s="1"/>
  <c r="H11" i="1"/>
  <c r="K11" i="1" s="1"/>
  <c r="H16" i="1"/>
  <c r="K16" i="1" s="1"/>
  <c r="H12" i="1"/>
  <c r="K12" i="1" s="1"/>
  <c r="H9" i="1"/>
  <c r="K9" i="1" s="1"/>
  <c r="H14" i="1"/>
  <c r="K14" i="1" s="1"/>
  <c r="O6" i="1" l="1"/>
  <c r="N12" i="1"/>
  <c r="N14" i="1"/>
  <c r="N9" i="1"/>
  <c r="N16" i="1"/>
  <c r="O16" i="1"/>
  <c r="N11" i="1"/>
  <c r="N7" i="1"/>
  <c r="N10" i="1"/>
  <c r="N13" i="1"/>
  <c r="N15" i="1"/>
  <c r="N3" i="1"/>
  <c r="O3" i="1"/>
  <c r="N5" i="1"/>
  <c r="L17" i="1"/>
  <c r="N2" i="1"/>
  <c r="O2" i="1" s="1"/>
  <c r="O15" i="1" l="1"/>
  <c r="O13" i="1"/>
  <c r="O10" i="1"/>
  <c r="O7" i="1"/>
  <c r="O11" i="1"/>
  <c r="O9" i="1"/>
  <c r="O14" i="1"/>
  <c r="O12" i="1"/>
  <c r="O5" i="1"/>
  <c r="N17" i="1"/>
  <c r="P10" i="1" s="1"/>
  <c r="P14" i="1" l="1"/>
  <c r="P9" i="1"/>
  <c r="P16" i="1"/>
  <c r="P11" i="1"/>
  <c r="P7" i="1"/>
  <c r="O17" i="1"/>
  <c r="P4" i="1"/>
  <c r="P6" i="1"/>
  <c r="P8" i="1"/>
  <c r="P5" i="1"/>
  <c r="P13" i="1"/>
  <c r="P2" i="1"/>
  <c r="P15" i="1"/>
  <c r="P12" i="1"/>
  <c r="P3" i="1"/>
</calcChain>
</file>

<file path=xl/sharedStrings.xml><?xml version="1.0" encoding="utf-8"?>
<sst xmlns="http://schemas.openxmlformats.org/spreadsheetml/2006/main" count="154" uniqueCount="70">
  <si>
    <t>Category_Type</t>
  </si>
  <si>
    <t>segment_group</t>
  </si>
  <si>
    <t>total_baseline_profit</t>
  </si>
  <si>
    <t>total_simulated_profit</t>
  </si>
  <si>
    <t>profit_difference</t>
  </si>
  <si>
    <t>perc_profit_difference</t>
  </si>
  <si>
    <t>B) Set</t>
  </si>
  <si>
    <t>B) Inelastic</t>
  </si>
  <si>
    <t>Z) Other</t>
  </si>
  <si>
    <t>A) Dress</t>
  </si>
  <si>
    <t>C) Excluded</t>
  </si>
  <si>
    <t>D) Top</t>
  </si>
  <si>
    <t>A) Elastic</t>
  </si>
  <si>
    <t>C) Kurta</t>
  </si>
  <si>
    <t>price_segment</t>
  </si>
  <si>
    <t>total_qty</t>
  </si>
  <si>
    <t>total_amount</t>
  </si>
  <si>
    <t>elasticity</t>
  </si>
  <si>
    <t>B) Average</t>
  </si>
  <si>
    <t>C) Economy</t>
  </si>
  <si>
    <t>A) Premium</t>
  </si>
  <si>
    <t>Total</t>
  </si>
  <si>
    <t>perc_total_qty</t>
  </si>
  <si>
    <t>perc_total_amount</t>
  </si>
  <si>
    <t>p_value</t>
  </si>
  <si>
    <t>r_squared</t>
  </si>
  <si>
    <t>total_qty_right</t>
  </si>
  <si>
    <t>total_amount_right</t>
  </si>
  <si>
    <t>total_simulated_qty</t>
  </si>
  <si>
    <t>total_simulated_amount</t>
  </si>
  <si>
    <t>avg_unit_price_baseline</t>
  </si>
  <si>
    <t>avg_unit_price_simulated</t>
  </si>
  <si>
    <t>Total Quantity</t>
  </si>
  <si>
    <t>Total Quantity Simulated</t>
  </si>
  <si>
    <t>Total Quantity Increased</t>
  </si>
  <si>
    <t>Avg. Unit Price</t>
  </si>
  <si>
    <t>Avg. Unit Price Simulated</t>
  </si>
  <si>
    <t>Baseline Profit</t>
  </si>
  <si>
    <t>Profit Increase</t>
  </si>
  <si>
    <t>Perc Profit Increase</t>
  </si>
  <si>
    <t>Price Increase</t>
  </si>
  <si>
    <t>Simulated Profit</t>
  </si>
  <si>
    <t>Revenue Contribution</t>
  </si>
  <si>
    <t>Elasticity</t>
  </si>
  <si>
    <t>Category Type</t>
  </si>
  <si>
    <t>Price Segment</t>
  </si>
  <si>
    <t>Elasticity Segment</t>
  </si>
  <si>
    <t>Profit Contribution</t>
  </si>
  <si>
    <t>Key Insight</t>
  </si>
  <si>
    <t>Sales Contrib. %</t>
  </si>
  <si>
    <t>Category Insight</t>
  </si>
  <si>
    <t>Surprisingly, premium buyers are the most price-sensitive. Major optimization opportunity.</t>
  </si>
  <si>
    <t>Highly Elastic</t>
  </si>
  <si>
    <t>As expected, buyers of economy dresses are highly sensitive to price.</t>
  </si>
  <si>
    <t>A classic elastic segment where price is a key purchasing driver.</t>
  </si>
  <si>
    <t>Economy sets follow the expected pattern of high price sensitivity.</t>
  </si>
  <si>
    <t>Similar to premium dresses, premium kurta buyers are also price-sensitive.</t>
  </si>
  <si>
    <t>This is a very large segment and it's inelastic. A major finding for profit growth.</t>
  </si>
  <si>
    <t>Inelastic</t>
  </si>
  <si>
    <t>Economy Kurta buyers are less price-sensitive than other economy segments.</t>
  </si>
  <si>
    <t>A small but clearly defined inelastic segment.</t>
  </si>
  <si>
    <t>No conclusive evidence of price effect.</t>
  </si>
  <si>
    <t>Statistically Insignificant</t>
  </si>
  <si>
    <t>The relationship is not strong enough to act on.</t>
  </si>
  <si>
    <t>No reliable price effect was found.</t>
  </si>
  <si>
    <t>The model is not confident in this relationship.</t>
  </si>
  <si>
    <t>No price effect detected.</t>
  </si>
  <si>
    <t>Anomalous Result</t>
  </si>
  <si>
    <t>Key</t>
  </si>
  <si>
    <t>Anomalouse result: Suggests other factors (promotions, trends) were the real drivers of sales.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</si>
</sst>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theme="9"/>
      </top>
      <bottom style="thin">
        <color rgb="FF000000"/>
      </bottom>
      <diagonal/>
    </border>
    <border>
      <left/>
      <right style="thin">
        <color rgb="FF000000"/>
      </right>
      <top style="thin">
        <color theme="9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1" fontId="0" fillId="0" borderId="0" xfId="0" applyNumberFormat="1"/>
    <xf numFmtId="11" fontId="2" fillId="0" borderId="1" xfId="0" applyNumberFormat="1" applyFont="1" applyBorder="1" applyAlignment="1">
      <alignment vertical="center" wrapText="1"/>
    </xf>
    <xf numFmtId="164" fontId="2" fillId="0" borderId="1" xfId="0" applyNumberFormat="1" applyFont="1" applyBorder="1" applyAlignment="1">
      <alignment vertical="center" wrapText="1"/>
    </xf>
    <xf numFmtId="165" fontId="2" fillId="0" borderId="1" xfId="1" applyNumberFormat="1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164" fontId="2" fillId="0" borderId="5" xfId="0" applyNumberFormat="1" applyFont="1" applyBorder="1" applyAlignment="1">
      <alignment vertical="center" wrapText="1"/>
    </xf>
    <xf numFmtId="164" fontId="2" fillId="0" borderId="3" xfId="0" applyNumberFormat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" fontId="2" fillId="0" borderId="1" xfId="0" applyNumberFormat="1" applyFont="1" applyBorder="1" applyAlignment="1">
      <alignment vertical="center" wrapText="1"/>
    </xf>
    <xf numFmtId="164" fontId="2" fillId="0" borderId="1" xfId="1" applyNumberFormat="1" applyFont="1" applyBorder="1" applyAlignment="1">
      <alignment vertical="center" wrapText="1"/>
    </xf>
    <xf numFmtId="164" fontId="2" fillId="0" borderId="3" xfId="1" applyNumberFormat="1" applyFont="1" applyBorder="1" applyAlignment="1">
      <alignment vertical="center" wrapText="1"/>
    </xf>
    <xf numFmtId="164" fontId="2" fillId="0" borderId="5" xfId="1" applyNumberFormat="1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165" fontId="2" fillId="3" borderId="3" xfId="1" applyNumberFormat="1" applyFont="1" applyFill="1" applyBorder="1" applyAlignment="1">
      <alignment vertical="center" wrapText="1"/>
    </xf>
    <xf numFmtId="165" fontId="2" fillId="3" borderId="5" xfId="1" applyNumberFormat="1" applyFont="1" applyFill="1" applyBorder="1" applyAlignment="1">
      <alignment vertical="center" wrapText="1"/>
    </xf>
    <xf numFmtId="0" fontId="0" fillId="3" borderId="6" xfId="0" applyFill="1" applyBorder="1"/>
    <xf numFmtId="0" fontId="2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165" fontId="2" fillId="4" borderId="1" xfId="1" applyNumberFormat="1" applyFont="1" applyFill="1" applyBorder="1" applyAlignment="1">
      <alignment vertical="center" wrapText="1"/>
    </xf>
    <xf numFmtId="165" fontId="2" fillId="5" borderId="1" xfId="1" applyNumberFormat="1" applyFont="1" applyFill="1" applyBorder="1" applyAlignment="1">
      <alignment vertical="center" wrapText="1"/>
    </xf>
    <xf numFmtId="165" fontId="2" fillId="3" borderId="5" xfId="0" applyNumberFormat="1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165" fontId="2" fillId="6" borderId="1" xfId="1" applyNumberFormat="1" applyFont="1" applyFill="1" applyBorder="1" applyAlignment="1">
      <alignment vertical="center" wrapText="1"/>
    </xf>
    <xf numFmtId="165" fontId="2" fillId="0" borderId="0" xfId="1" applyNumberFormat="1" applyFont="1" applyAlignment="1">
      <alignment vertical="center" wrapText="1"/>
    </xf>
    <xf numFmtId="10" fontId="0" fillId="0" borderId="0" xfId="0" applyNumberFormat="1"/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2" fillId="6" borderId="9" xfId="0" applyFont="1" applyFill="1" applyBorder="1" applyAlignment="1">
      <alignment vertical="center" wrapText="1"/>
    </xf>
    <xf numFmtId="165" fontId="2" fillId="6" borderId="9" xfId="1" applyNumberFormat="1" applyFont="1" applyFill="1" applyBorder="1" applyAlignment="1">
      <alignment vertical="center" wrapText="1"/>
    </xf>
    <xf numFmtId="0" fontId="0" fillId="0" borderId="9" xfId="0" applyBorder="1"/>
    <xf numFmtId="0" fontId="2" fillId="4" borderId="9" xfId="0" applyFont="1" applyFill="1" applyBorder="1" applyAlignment="1">
      <alignment vertical="center" wrapText="1"/>
    </xf>
    <xf numFmtId="165" fontId="2" fillId="4" borderId="9" xfId="1" applyNumberFormat="1" applyFont="1" applyFill="1" applyBorder="1" applyAlignment="1">
      <alignment vertical="center" wrapText="1"/>
    </xf>
    <xf numFmtId="0" fontId="2" fillId="5" borderId="9" xfId="0" applyFont="1" applyFill="1" applyBorder="1" applyAlignment="1">
      <alignment vertical="center" wrapText="1"/>
    </xf>
    <xf numFmtId="165" fontId="2" fillId="5" borderId="9" xfId="1" applyNumberFormat="1" applyFont="1" applyFill="1" applyBorder="1" applyAlignment="1">
      <alignment vertical="center" wrapText="1"/>
    </xf>
    <xf numFmtId="0" fontId="6" fillId="0" borderId="9" xfId="0" applyFont="1" applyBorder="1"/>
    <xf numFmtId="0" fontId="0" fillId="0" borderId="9" xfId="0" applyFont="1" applyBorder="1"/>
  </cellXfs>
  <cellStyles count="2">
    <cellStyle name="Normal" xfId="0" builtinId="0"/>
    <cellStyle name="Percent" xfId="1" builtinId="5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0.0%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0.0%"/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0.0%"/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₹&quot;\ #,##0"/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₹&quot;\ #,##0"/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₹&quot;\ #,##0"/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₹&quot;\ #,##0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₹&quot;\ #,##0"/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₹&quot;\ #,##0"/>
      <alignment horizontal="general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0.0%"/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₹&quot;\ #,##0"/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₹&quot;\ #,##0"/>
      <alignment horizontal="general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0.0%"/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0.0%"/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0.0%"/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0.0%"/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9CB73D-590F-444C-B133-689A890B434F}" name="Table1" displayName="Table1" ref="A1:P17" totalsRowCount="1" headerRowDxfId="36" dataDxfId="34" headerRowBorderDxfId="35" tableBorderDxfId="33" totalsRowBorderDxfId="32">
  <autoFilter ref="A1:P16" xr:uid="{7C9CB73D-590F-444C-B133-689A890B434F}"/>
  <tableColumns count="16">
    <tableColumn id="1" xr3:uid="{5BC4DBF0-D33F-4987-9969-1EF4BD751E3B}" name="Category Type" totalsRowLabel="Total" dataDxfId="31" totalsRowDxfId="30">
      <calculatedColumnFormula>raw_data!B3</calculatedColumnFormula>
    </tableColumn>
    <tableColumn id="2" xr3:uid="{5AA27169-FA80-45BA-85AA-9665453D952A}" name="Price Segment" dataDxfId="29" totalsRowDxfId="28">
      <calculatedColumnFormula>raw_data!C3</calculatedColumnFormula>
    </tableColumn>
    <tableColumn id="15" xr3:uid="{20D22BA8-0585-467C-9F96-749F7BF5E27E}" name="Elasticity Segment" dataDxfId="27" totalsRowDxfId="26" dataCellStyle="Percent">
      <calculatedColumnFormula>raw_data!K3</calculatedColumnFormula>
    </tableColumn>
    <tableColumn id="18" xr3:uid="{F576BC5A-2A05-4C8F-BD63-56E2ED801A37}" name="Elasticity" dataDxfId="25" totalsRowDxfId="24" dataCellStyle="Percent">
      <calculatedColumnFormula>raw_data!H3</calculatedColumnFormula>
    </tableColumn>
    <tableColumn id="17" xr3:uid="{8990446A-8F92-4037-A2BD-42DA63F7BF14}" name="Revenue Contribution" dataDxfId="23" totalsRowDxfId="22" dataCellStyle="Percent">
      <calculatedColumnFormula>raw_data!G3</calculatedColumnFormula>
    </tableColumn>
    <tableColumn id="8" xr3:uid="{28D715D8-5356-48FF-90D9-86417F9026A2}" name="Total Quantity" dataDxfId="3" totalsRowDxfId="2">
      <calculatedColumnFormula>raw_data!D3</calculatedColumnFormula>
    </tableColumn>
    <tableColumn id="9" xr3:uid="{301272E7-5540-4F84-BA6C-4018D0ED4FD3}" name="Total Quantity Simulated" dataDxfId="1" totalsRowDxfId="0">
      <calculatedColumnFormula>raw_data!N3</calculatedColumnFormula>
    </tableColumn>
    <tableColumn id="10" xr3:uid="{82DBBBDD-2CCC-4857-9F0D-BD9EE4AEA9BF}" name="Total Quantity Increased" dataDxfId="21" totalsRowDxfId="20" dataCellStyle="Percent">
      <calculatedColumnFormula>Table1[[#This Row],[Total Quantity Simulated]]/Table1[[#This Row],[Total Quantity]]-1</calculatedColumnFormula>
    </tableColumn>
    <tableColumn id="11" xr3:uid="{34A0283B-5DD3-43DC-B35D-C50C8D6571CC}" name="Avg. Unit Price" dataDxfId="19" totalsRowDxfId="18" dataCellStyle="Percent">
      <calculatedColumnFormula>raw_data!U3</calculatedColumnFormula>
    </tableColumn>
    <tableColumn id="12" xr3:uid="{10CCA5B6-F35E-4598-9A7B-BE98C6158241}" name="Avg. Unit Price Simulated" dataDxfId="17" totalsRowDxfId="16" dataCellStyle="Percent">
      <calculatedColumnFormula>raw_data!S3</calculatedColumnFormula>
    </tableColumn>
    <tableColumn id="3" xr3:uid="{1795D83B-CA13-4E62-AA88-125DAE6429DE}" name="Price Increase" dataDxfId="15" totalsRowDxfId="14" dataCellStyle="Percent">
      <calculatedColumnFormula>Table1[[#This Row],[Avg. Unit Price Simulated]]/Table1[[#This Row],[Avg. Unit Price]]-1</calculatedColumnFormula>
    </tableColumn>
    <tableColumn id="4" xr3:uid="{397FD373-548F-465F-99E2-3AC6CD7705D8}" name="Baseline Profit" totalsRowFunction="sum" dataDxfId="13" totalsRowDxfId="12">
      <calculatedColumnFormula>raw_data!P3</calculatedColumnFormula>
    </tableColumn>
    <tableColumn id="5" xr3:uid="{CC1B0BCC-4D37-4FA9-A1B1-3FEE4340B358}" name="Simulated Profit" totalsRowFunction="sum" dataDxfId="11" totalsRowDxfId="10">
      <calculatedColumnFormula>raw_data!Q3</calculatedColumnFormula>
    </tableColumn>
    <tableColumn id="6" xr3:uid="{A448F9B3-C7A2-4FB2-8A43-4861F3036FBA}" name="Profit Increase" totalsRowFunction="sum" dataDxfId="9" totalsRowDxfId="8" dataCellStyle="Percent">
      <calculatedColumnFormula>Table1[[#This Row],[Simulated Profit]]-Table1[[#This Row],[Baseline Profit]]</calculatedColumnFormula>
    </tableColumn>
    <tableColumn id="16" xr3:uid="{438CEC1A-D831-4650-8E73-7C7022BEF4CF}" name="Perc Profit Increase" totalsRowFunction="custom" dataDxfId="7" totalsRowDxfId="6" dataCellStyle="Percent">
      <calculatedColumnFormula>Table1[[#This Row],[Profit Increase]]/Table1[[#This Row],[Baseline Profit]]</calculatedColumnFormula>
      <totalsRowFormula>Table1[[#Totals],[Profit Increase]]/Table1[[#Totals],[Baseline Profit]]</totalsRowFormula>
    </tableColumn>
    <tableColumn id="19" xr3:uid="{8FC17E28-30CE-4607-8A60-9F7A9FD5A4A0}" name="Profit Contribution" dataDxfId="5" totalsRowDxfId="4" dataCellStyle="Percent">
      <calculatedColumnFormula>Table1[[#This Row],[Profit Increase]]/Table1[[#Totals],[Profit Increase]]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9DF42-562C-4DD3-8D89-2D723079B0E2}">
  <dimension ref="A1:E16"/>
  <sheetViews>
    <sheetView showGridLines="0" workbookViewId="0"/>
  </sheetViews>
  <sheetFormatPr defaultRowHeight="14.6" x14ac:dyDescent="0.4"/>
  <cols>
    <col min="1" max="4" width="13" customWidth="1"/>
    <col min="5" max="5" width="80.3828125" customWidth="1"/>
  </cols>
  <sheetData>
    <row r="1" spans="1:5" ht="25.75" x14ac:dyDescent="0.4">
      <c r="A1" s="36" t="s">
        <v>44</v>
      </c>
      <c r="B1" s="36" t="s">
        <v>45</v>
      </c>
      <c r="C1" s="36" t="s">
        <v>46</v>
      </c>
      <c r="D1" s="36" t="s">
        <v>43</v>
      </c>
      <c r="E1" s="36" t="s">
        <v>48</v>
      </c>
    </row>
    <row r="2" spans="1:5" x14ac:dyDescent="0.4">
      <c r="A2" s="37" t="str">
        <f>raw_data!B3</f>
        <v>B) Set</v>
      </c>
      <c r="B2" s="37" t="str">
        <f>raw_data!C3</f>
        <v>B) Average</v>
      </c>
      <c r="C2" s="38" t="str">
        <f>raw_data!K3</f>
        <v>B) Inelastic</v>
      </c>
      <c r="D2" s="39">
        <f>raw_data!H3</f>
        <v>-0.75509899999999996</v>
      </c>
      <c r="E2" s="46" t="str">
        <f>VLOOKUP(A2&amp;B2,raw_data!$A$20:$H$35,6,FALSE)</f>
        <v>This is a very large segment and it's inelastic. A major finding for profit growth.</v>
      </c>
    </row>
    <row r="3" spans="1:5" x14ac:dyDescent="0.4">
      <c r="A3" s="37" t="str">
        <f>raw_data!B4</f>
        <v>B) Set</v>
      </c>
      <c r="B3" s="37" t="str">
        <f>raw_data!C4</f>
        <v>C) Economy</v>
      </c>
      <c r="C3" s="41" t="str">
        <f>raw_data!K4</f>
        <v>A) Elastic</v>
      </c>
      <c r="D3" s="42">
        <f>raw_data!H4</f>
        <v>-1.529468</v>
      </c>
      <c r="E3" s="40" t="str">
        <f>VLOOKUP(A3&amp;B3,raw_data!$A$20:$H$35,6,FALSE)</f>
        <v>Economy sets follow the expected pattern of high price sensitivity.</v>
      </c>
    </row>
    <row r="4" spans="1:5" x14ac:dyDescent="0.4">
      <c r="A4" s="37" t="str">
        <f>raw_data!B5</f>
        <v>C) Kurta</v>
      </c>
      <c r="B4" s="37" t="str">
        <f>raw_data!C5</f>
        <v>B) Average</v>
      </c>
      <c r="C4" s="41" t="str">
        <f>raw_data!K5</f>
        <v>A) Elastic</v>
      </c>
      <c r="D4" s="42">
        <f>raw_data!H5</f>
        <v>-1.0257270000000001</v>
      </c>
      <c r="E4" s="40" t="str">
        <f>VLOOKUP(A4&amp;B4,raw_data!$A$20:$H$35,6,FALSE)</f>
        <v>A classic elastic segment where price is a key purchasing driver.</v>
      </c>
    </row>
    <row r="5" spans="1:5" x14ac:dyDescent="0.4">
      <c r="A5" s="37" t="str">
        <f>raw_data!B6</f>
        <v>A) Dress</v>
      </c>
      <c r="B5" s="37" t="str">
        <f>raw_data!C6</f>
        <v>B) Average</v>
      </c>
      <c r="C5" s="43" t="str">
        <f>raw_data!K6</f>
        <v>C) Excluded</v>
      </c>
      <c r="D5" s="44">
        <f>raw_data!H6</f>
        <v>0.56919299999999995</v>
      </c>
      <c r="E5" s="40" t="str">
        <f>VLOOKUP(A5&amp;B5,raw_data!$A$20:$H$35,6,FALSE)</f>
        <v>No conclusive evidence of price effect.</v>
      </c>
    </row>
    <row r="6" spans="1:5" x14ac:dyDescent="0.4">
      <c r="A6" s="37" t="str">
        <f>raw_data!B7</f>
        <v>C) Kurta</v>
      </c>
      <c r="B6" s="37" t="str">
        <f>raw_data!C7</f>
        <v>C) Economy</v>
      </c>
      <c r="C6" s="38" t="str">
        <f>raw_data!K7</f>
        <v>B) Inelastic</v>
      </c>
      <c r="D6" s="39">
        <f>raw_data!H7</f>
        <v>-0.67071800000000004</v>
      </c>
      <c r="E6" s="40" t="str">
        <f>VLOOKUP(A6&amp;B6,raw_data!$A$20:$H$35,6,FALSE)</f>
        <v>Economy Kurta buyers are less price-sensitive than other economy segments.</v>
      </c>
    </row>
    <row r="7" spans="1:5" x14ac:dyDescent="0.4">
      <c r="A7" s="37" t="str">
        <f>raw_data!B8</f>
        <v>B) Set</v>
      </c>
      <c r="B7" s="37" t="str">
        <f>raw_data!C8</f>
        <v>A) Premium</v>
      </c>
      <c r="C7" s="43" t="str">
        <f>raw_data!K8</f>
        <v>C) Excluded</v>
      </c>
      <c r="D7" s="44">
        <f>raw_data!H8</f>
        <v>0.467169</v>
      </c>
      <c r="E7" s="40" t="str">
        <f>VLOOKUP(A7&amp;B7,raw_data!$A$20:$H$35,6,FALSE)</f>
        <v>The relationship is not strong enough to act on.</v>
      </c>
    </row>
    <row r="8" spans="1:5" x14ac:dyDescent="0.4">
      <c r="A8" s="37" t="str">
        <f>raw_data!B9</f>
        <v>D) Top</v>
      </c>
      <c r="B8" s="37" t="str">
        <f>raw_data!C9</f>
        <v>C) Economy</v>
      </c>
      <c r="C8" s="41" t="str">
        <f>raw_data!K9</f>
        <v>A) Elastic</v>
      </c>
      <c r="D8" s="42">
        <f>raw_data!H9</f>
        <v>-1.8783160000000001</v>
      </c>
      <c r="E8" s="40" t="str">
        <f>VLOOKUP(A8&amp;B8,raw_data!$A$20:$H$35,6,FALSE)</f>
        <v>A classic elastic segment where price is a key purchasing driver.</v>
      </c>
    </row>
    <row r="9" spans="1:5" x14ac:dyDescent="0.4">
      <c r="A9" s="37" t="str">
        <f>raw_data!B10</f>
        <v>D) Top</v>
      </c>
      <c r="B9" s="37" t="str">
        <f>raw_data!C10</f>
        <v>B) Average</v>
      </c>
      <c r="C9" s="43" t="str">
        <f>raw_data!K10</f>
        <v>C) Excluded</v>
      </c>
      <c r="D9" s="44">
        <f>raw_data!H10</f>
        <v>1.212202</v>
      </c>
      <c r="E9" s="45" t="str">
        <f>VLOOKUP(A9&amp;B9,raw_data!$A$20:$H$35,6,FALSE)</f>
        <v>Anomalouse result: Suggests other factors (promotions, trends) were the real drivers of sales.</v>
      </c>
    </row>
    <row r="10" spans="1:5" x14ac:dyDescent="0.4">
      <c r="A10" s="37" t="str">
        <f>raw_data!B11</f>
        <v>A) Dress</v>
      </c>
      <c r="B10" s="37" t="str">
        <f>raw_data!C11</f>
        <v>C) Economy</v>
      </c>
      <c r="C10" s="41" t="str">
        <f>raw_data!K11</f>
        <v>A) Elastic</v>
      </c>
      <c r="D10" s="42">
        <f>raw_data!H11</f>
        <v>-2.7286730000000001</v>
      </c>
      <c r="E10" s="40" t="str">
        <f>VLOOKUP(A10&amp;B10,raw_data!$A$20:$H$35,6,FALSE)</f>
        <v>As expected, buyers of economy dresses are highly sensitive to price.</v>
      </c>
    </row>
    <row r="11" spans="1:5" x14ac:dyDescent="0.4">
      <c r="A11" s="37" t="str">
        <f>raw_data!B12</f>
        <v>C) Kurta</v>
      </c>
      <c r="B11" s="37" t="str">
        <f>raw_data!C12</f>
        <v>A) Premium</v>
      </c>
      <c r="C11" s="41" t="str">
        <f>raw_data!K12</f>
        <v>A) Elastic</v>
      </c>
      <c r="D11" s="42">
        <f>raw_data!H12</f>
        <v>-1.356541</v>
      </c>
      <c r="E11" s="40" t="str">
        <f>VLOOKUP(A11&amp;B11,raw_data!$A$20:$H$35,6,FALSE)</f>
        <v>Similar to premium dresses, premium kurta buyers are also price-sensitive.</v>
      </c>
    </row>
    <row r="12" spans="1:5" x14ac:dyDescent="0.4">
      <c r="A12" s="37" t="str">
        <f>raw_data!B13</f>
        <v>A) Dress</v>
      </c>
      <c r="B12" s="37" t="str">
        <f>raw_data!C13</f>
        <v>A) Premium</v>
      </c>
      <c r="C12" s="41" t="str">
        <f>raw_data!K13</f>
        <v>A) Elastic</v>
      </c>
      <c r="D12" s="42">
        <f>raw_data!H13</f>
        <v>-4.0138350000000003</v>
      </c>
      <c r="E12" s="40" t="str">
        <f>VLOOKUP(A12&amp;B12,raw_data!$A$20:$H$35,6,FALSE)</f>
        <v>Surprisingly, premium buyers are the most price-sensitive. Major optimization opportunity.</v>
      </c>
    </row>
    <row r="13" spans="1:5" x14ac:dyDescent="0.4">
      <c r="A13" s="37" t="str">
        <f>raw_data!B14</f>
        <v>D) Top</v>
      </c>
      <c r="B13" s="37" t="str">
        <f>raw_data!C14</f>
        <v>A) Premium</v>
      </c>
      <c r="C13" s="43" t="str">
        <f>raw_data!K14</f>
        <v>C) Excluded</v>
      </c>
      <c r="D13" s="44">
        <f>raw_data!H14</f>
        <v>0.480381</v>
      </c>
      <c r="E13" s="40" t="str">
        <f>VLOOKUP(A13&amp;B13,raw_data!$A$20:$H$35,6,FALSE)</f>
        <v>No reliable price effect was found.</v>
      </c>
    </row>
    <row r="14" spans="1:5" x14ac:dyDescent="0.4">
      <c r="A14" s="37" t="str">
        <f>raw_data!B15</f>
        <v>Z) Other</v>
      </c>
      <c r="B14" s="37" t="str">
        <f>raw_data!C15</f>
        <v>B) Average</v>
      </c>
      <c r="C14" s="38" t="str">
        <f>raw_data!K15</f>
        <v>B) Inelastic</v>
      </c>
      <c r="D14" s="39">
        <f>raw_data!H15</f>
        <v>-0.37666699999999997</v>
      </c>
      <c r="E14" s="40" t="str">
        <f>VLOOKUP(A14&amp;B14,raw_data!$A$20:$H$35,6,FALSE)</f>
        <v>A small but clearly defined inelastic segment.</v>
      </c>
    </row>
    <row r="15" spans="1:5" x14ac:dyDescent="0.4">
      <c r="A15" s="37" t="str">
        <f>raw_data!B16</f>
        <v>Z) Other</v>
      </c>
      <c r="B15" s="37" t="str">
        <f>raw_data!C16</f>
        <v>C) Economy</v>
      </c>
      <c r="C15" s="43" t="str">
        <f>raw_data!K16</f>
        <v>C) Excluded</v>
      </c>
      <c r="D15" s="44">
        <f>raw_data!H16</f>
        <v>7.6391000000000001E-2</v>
      </c>
      <c r="E15" s="40" t="str">
        <f>VLOOKUP(A15&amp;B15,raw_data!$A$20:$H$35,6,FALSE)</f>
        <v>No price effect detected.</v>
      </c>
    </row>
    <row r="16" spans="1:5" x14ac:dyDescent="0.4">
      <c r="A16" s="37" t="str">
        <f>raw_data!B17</f>
        <v>Z) Other</v>
      </c>
      <c r="B16" s="37" t="str">
        <f>raw_data!C17</f>
        <v>A) Premium</v>
      </c>
      <c r="C16" s="43" t="str">
        <f>raw_data!K17</f>
        <v>C) Excluded</v>
      </c>
      <c r="D16" s="44">
        <f>raw_data!H17</f>
        <v>0.554894</v>
      </c>
      <c r="E16" s="40" t="str">
        <f>VLOOKUP(A16&amp;B16,raw_data!$A$20:$H$35,6,FALSE)</f>
        <v>The model is not confident in this relationship.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6EC00-8F22-4635-9D23-7D67FD45F90F}">
  <dimension ref="A1:P17"/>
  <sheetViews>
    <sheetView showGridLines="0" tabSelected="1" zoomScaleNormal="100" workbookViewId="0">
      <selection activeCell="O17" sqref="O17"/>
    </sheetView>
  </sheetViews>
  <sheetFormatPr defaultRowHeight="14.6" outlineLevelCol="1" x14ac:dyDescent="0.4"/>
  <cols>
    <col min="1" max="1" width="13.61328125" customWidth="1"/>
    <col min="2" max="4" width="15.15234375" customWidth="1"/>
    <col min="5" max="5" width="12.53515625" customWidth="1"/>
    <col min="6" max="13" width="12.53515625" customWidth="1" outlineLevel="1"/>
    <col min="14" max="15" width="12.53515625" customWidth="1"/>
    <col min="16" max="16" width="13.07421875" customWidth="1"/>
    <col min="17" max="17" width="9.3046875" bestFit="1" customWidth="1"/>
    <col min="18" max="19" width="10.3828125" bestFit="1" customWidth="1"/>
    <col min="20" max="20" width="9.3046875" bestFit="1" customWidth="1"/>
    <col min="21" max="21" width="10.3828125" bestFit="1" customWidth="1"/>
  </cols>
  <sheetData>
    <row r="1" spans="1:16" ht="41.15" customHeight="1" x14ac:dyDescent="0.4">
      <c r="A1" s="7" t="s">
        <v>44</v>
      </c>
      <c r="B1" s="8" t="s">
        <v>45</v>
      </c>
      <c r="C1" s="1" t="s">
        <v>46</v>
      </c>
      <c r="D1" s="1" t="s">
        <v>43</v>
      </c>
      <c r="E1" s="1" t="s">
        <v>42</v>
      </c>
      <c r="F1" s="1" t="s">
        <v>32</v>
      </c>
      <c r="G1" s="1" t="s">
        <v>33</v>
      </c>
      <c r="H1" s="18" t="s">
        <v>34</v>
      </c>
      <c r="I1" s="1" t="s">
        <v>35</v>
      </c>
      <c r="J1" s="1" t="s">
        <v>36</v>
      </c>
      <c r="K1" s="19" t="s">
        <v>40</v>
      </c>
      <c r="L1" s="8" t="s">
        <v>37</v>
      </c>
      <c r="M1" s="8" t="s">
        <v>41</v>
      </c>
      <c r="N1" s="8" t="s">
        <v>38</v>
      </c>
      <c r="O1" s="19" t="s">
        <v>39</v>
      </c>
      <c r="P1" s="8" t="s">
        <v>47</v>
      </c>
    </row>
    <row r="2" spans="1:16" x14ac:dyDescent="0.4">
      <c r="A2" s="13" t="str">
        <f>raw_data!B3</f>
        <v>B) Set</v>
      </c>
      <c r="B2" s="13" t="str">
        <f>raw_data!C3</f>
        <v>B) Average</v>
      </c>
      <c r="C2" s="30" t="str">
        <f>raw_data!K3</f>
        <v>B) Inelastic</v>
      </c>
      <c r="D2" s="31">
        <f>raw_data!H3</f>
        <v>-0.75509899999999996</v>
      </c>
      <c r="E2" s="6">
        <f>raw_data!G3</f>
        <v>0.24757399999999999</v>
      </c>
      <c r="F2" s="2">
        <f>raw_data!D3</f>
        <v>21501</v>
      </c>
      <c r="G2" s="14">
        <f>raw_data!N3</f>
        <v>20723.287155999999</v>
      </c>
      <c r="H2" s="20">
        <f>Table1[[#This Row],[Total Quantity Simulated]]/Table1[[#This Row],[Total Quantity]]-1</f>
        <v>-3.6171008046137487E-2</v>
      </c>
      <c r="I2" s="15">
        <f>raw_data!U3</f>
        <v>750.18222400000002</v>
      </c>
      <c r="J2" s="5">
        <f>raw_data!S3</f>
        <v>787.69133499999998</v>
      </c>
      <c r="K2" s="22">
        <f>Table1[[#This Row],[Avg. Unit Price Simulated]]/Table1[[#This Row],[Avg. Unit Price]]-1</f>
        <v>4.9999999733397971E-2</v>
      </c>
      <c r="L2" s="12">
        <f>raw_data!P3</f>
        <v>6451867.2000000002</v>
      </c>
      <c r="M2" s="12">
        <f>raw_data!Q3</f>
        <v>6995809</v>
      </c>
      <c r="N2" s="16">
        <f>Table1[[#This Row],[Simulated Profit]]-Table1[[#This Row],[Baseline Profit]]</f>
        <v>543941.79999999981</v>
      </c>
      <c r="O2" s="22">
        <f>Table1[[#This Row],[Profit Increase]]/Table1[[#This Row],[Baseline Profit]]</f>
        <v>8.4307655929433858E-2</v>
      </c>
      <c r="P2" s="32">
        <f>Table1[[#This Row],[Profit Increase]]/Table1[[#Totals],[Profit Increase]]</f>
        <v>0.23542758229938948</v>
      </c>
    </row>
    <row r="3" spans="1:16" x14ac:dyDescent="0.4">
      <c r="A3" s="13" t="str">
        <f>raw_data!B4</f>
        <v>B) Set</v>
      </c>
      <c r="B3" s="13" t="str">
        <f>raw_data!C4</f>
        <v>C) Economy</v>
      </c>
      <c r="C3" s="25" t="str">
        <f>raw_data!K4</f>
        <v>A) Elastic</v>
      </c>
      <c r="D3" s="27">
        <f>raw_data!H4</f>
        <v>-1.529468</v>
      </c>
      <c r="E3" s="6">
        <f>raw_data!G4</f>
        <v>0.208506</v>
      </c>
      <c r="F3" s="2">
        <f>raw_data!D4</f>
        <v>11387</v>
      </c>
      <c r="G3" s="14">
        <f>raw_data!N4</f>
        <v>9195.4691750000002</v>
      </c>
      <c r="H3" s="20">
        <f>Table1[[#This Row],[Total Quantity Simulated]]/Table1[[#This Row],[Total Quantity]]-1</f>
        <v>-0.19245901686133304</v>
      </c>
      <c r="I3" s="15">
        <f>raw_data!U4</f>
        <v>1192.971898</v>
      </c>
      <c r="J3" s="5">
        <f>raw_data!S4</f>
        <v>1371.917682</v>
      </c>
      <c r="K3" s="20">
        <f>Table1[[#This Row],[Avg. Unit Price Simulated]]/Table1[[#This Row],[Avg. Unit Price]]-1</f>
        <v>0.14999999941323017</v>
      </c>
      <c r="L3" s="5">
        <f>raw_data!P4</f>
        <v>5433748.4000000004</v>
      </c>
      <c r="M3" s="5">
        <f>raw_data!Q4</f>
        <v>6033465</v>
      </c>
      <c r="N3" s="15">
        <f>Table1[[#This Row],[Simulated Profit]]-Table1[[#This Row],[Baseline Profit]]</f>
        <v>599716.59999999963</v>
      </c>
      <c r="O3" s="20">
        <f>Table1[[#This Row],[Profit Increase]]/Table1[[#This Row],[Baseline Profit]]</f>
        <v>0.11036885697541675</v>
      </c>
      <c r="P3" s="32">
        <f>Table1[[#This Row],[Profit Increase]]/Table1[[#Totals],[Profit Increase]]</f>
        <v>0.25956789715886885</v>
      </c>
    </row>
    <row r="4" spans="1:16" x14ac:dyDescent="0.4">
      <c r="A4" s="13" t="str">
        <f>raw_data!B5</f>
        <v>C) Kurta</v>
      </c>
      <c r="B4" s="13" t="str">
        <f>raw_data!C5</f>
        <v>B) Average</v>
      </c>
      <c r="C4" s="25" t="str">
        <f>raw_data!K5</f>
        <v>A) Elastic</v>
      </c>
      <c r="D4" s="27">
        <f>raw_data!H5</f>
        <v>-1.0257270000000001</v>
      </c>
      <c r="E4" s="6">
        <f>raw_data!G5</f>
        <v>0.16298000000000001</v>
      </c>
      <c r="F4" s="2">
        <f>raw_data!D5</f>
        <v>24613</v>
      </c>
      <c r="G4" s="14">
        <f>raw_data!N5</f>
        <v>21325.790756999999</v>
      </c>
      <c r="H4" s="20">
        <f>Table1[[#This Row],[Total Quantity Simulated]]/Table1[[#This Row],[Total Quantity]]-1</f>
        <v>-0.13355581371632885</v>
      </c>
      <c r="I4" s="15">
        <f>raw_data!U5</f>
        <v>431.40990499999998</v>
      </c>
      <c r="J4" s="5">
        <f>raw_data!S5</f>
        <v>496.12139100000002</v>
      </c>
      <c r="K4" s="20">
        <f>Table1[[#This Row],[Avg. Unit Price Simulated]]/Table1[[#This Row],[Avg. Unit Price]]-1</f>
        <v>0.15000000057949525</v>
      </c>
      <c r="L4" s="5">
        <f>raw_data!P5</f>
        <v>4247316.8</v>
      </c>
      <c r="M4" s="5">
        <f>raw_data!Q5</f>
        <v>5060087</v>
      </c>
      <c r="N4" s="15">
        <f>Table1[[#This Row],[Simulated Profit]]-Table1[[#This Row],[Baseline Profit]]</f>
        <v>812770.20000000019</v>
      </c>
      <c r="O4" s="20">
        <f>Table1[[#This Row],[Profit Increase]]/Table1[[#This Row],[Baseline Profit]]</f>
        <v>0.1913608610499693</v>
      </c>
      <c r="P4" s="32">
        <f>Table1[[#This Row],[Profit Increase]]/Table1[[#Totals],[Profit Increase]]</f>
        <v>0.3517812441533108</v>
      </c>
    </row>
    <row r="5" spans="1:16" x14ac:dyDescent="0.4">
      <c r="A5" s="13" t="str">
        <f>raw_data!B6</f>
        <v>A) Dress</v>
      </c>
      <c r="B5" s="13" t="str">
        <f>raw_data!C6</f>
        <v>B) Average</v>
      </c>
      <c r="C5" s="26" t="str">
        <f>raw_data!K6</f>
        <v>C) Excluded</v>
      </c>
      <c r="D5" s="28">
        <f>raw_data!H6</f>
        <v>0.56919299999999995</v>
      </c>
      <c r="E5" s="6">
        <f>raw_data!G6</f>
        <v>0.117121</v>
      </c>
      <c r="F5" s="2">
        <f>raw_data!D6</f>
        <v>10017</v>
      </c>
      <c r="G5" s="14">
        <f>raw_data!N6</f>
        <v>10017</v>
      </c>
      <c r="H5" s="20">
        <f>Table1[[#This Row],[Total Quantity Simulated]]/Table1[[#This Row],[Total Quantity]]-1</f>
        <v>0</v>
      </c>
      <c r="I5" s="15">
        <f>raw_data!U6</f>
        <v>761.75950899999998</v>
      </c>
      <c r="J5" s="5">
        <f>raw_data!S6</f>
        <v>761.75950899999998</v>
      </c>
      <c r="K5" s="20">
        <f>Table1[[#This Row],[Avg. Unit Price Simulated]]/Table1[[#This Row],[Avg. Unit Price]]-1</f>
        <v>0</v>
      </c>
      <c r="L5" s="5">
        <f>raw_data!P6</f>
        <v>3052218</v>
      </c>
      <c r="M5" s="5">
        <f>raw_data!Q6</f>
        <v>3052218</v>
      </c>
      <c r="N5" s="15">
        <f>Table1[[#This Row],[Simulated Profit]]-Table1[[#This Row],[Baseline Profit]]</f>
        <v>0</v>
      </c>
      <c r="O5" s="20">
        <f>Table1[[#This Row],[Profit Increase]]/Table1[[#This Row],[Baseline Profit]]</f>
        <v>0</v>
      </c>
      <c r="P5" s="32">
        <f>Table1[[#This Row],[Profit Increase]]/Table1[[#Totals],[Profit Increase]]</f>
        <v>0</v>
      </c>
    </row>
    <row r="6" spans="1:16" x14ac:dyDescent="0.4">
      <c r="A6" s="13" t="str">
        <f>raw_data!B7</f>
        <v>C) Kurta</v>
      </c>
      <c r="B6" s="13" t="str">
        <f>raw_data!C7</f>
        <v>C) Economy</v>
      </c>
      <c r="C6" s="30" t="str">
        <f>raw_data!K7</f>
        <v>B) Inelastic</v>
      </c>
      <c r="D6" s="31">
        <f>raw_data!H7</f>
        <v>-0.67071800000000004</v>
      </c>
      <c r="E6" s="6">
        <f>raw_data!G7</f>
        <v>8.3141999999999994E-2</v>
      </c>
      <c r="F6" s="2">
        <f>raw_data!D7</f>
        <v>8307</v>
      </c>
      <c r="G6" s="14">
        <f>raw_data!N7</f>
        <v>8039.5580620000001</v>
      </c>
      <c r="H6" s="20">
        <f>Table1[[#This Row],[Total Quantity Simulated]]/Table1[[#This Row],[Total Quantity]]-1</f>
        <v>-3.2194768026965193E-2</v>
      </c>
      <c r="I6" s="15">
        <f>raw_data!U7</f>
        <v>652.07391399999995</v>
      </c>
      <c r="J6" s="5">
        <f>raw_data!S7</f>
        <v>684.67760899999996</v>
      </c>
      <c r="K6" s="20">
        <f>Table1[[#This Row],[Avg. Unit Price Simulated]]/Table1[[#This Row],[Avg. Unit Price]]-1</f>
        <v>4.9999998926502087E-2</v>
      </c>
      <c r="L6" s="5">
        <f>raw_data!P7</f>
        <v>2166711.2000000002</v>
      </c>
      <c r="M6" s="5">
        <f>raw_data!Q7</f>
        <v>2359074</v>
      </c>
      <c r="N6" s="15">
        <f>Table1[[#This Row],[Simulated Profit]]-Table1[[#This Row],[Baseline Profit]]</f>
        <v>192362.79999999981</v>
      </c>
      <c r="O6" s="20">
        <f>Table1[[#This Row],[Profit Increase]]/Table1[[#This Row],[Baseline Profit]]</f>
        <v>8.8781005978092423E-2</v>
      </c>
      <c r="P6" s="32">
        <f>Table1[[#This Row],[Profit Increase]]/Table1[[#Totals],[Profit Increase]]</f>
        <v>8.3258004676862424E-2</v>
      </c>
    </row>
    <row r="7" spans="1:16" x14ac:dyDescent="0.4">
      <c r="A7" s="13" t="str">
        <f>raw_data!B8</f>
        <v>B) Set</v>
      </c>
      <c r="B7" s="13" t="str">
        <f>raw_data!C8</f>
        <v>A) Premium</v>
      </c>
      <c r="C7" s="26" t="str">
        <f>raw_data!K8</f>
        <v>C) Excluded</v>
      </c>
      <c r="D7" s="28">
        <f>raw_data!H8</f>
        <v>0.467169</v>
      </c>
      <c r="E7" s="6">
        <f>raw_data!G8</f>
        <v>4.4472999999999999E-2</v>
      </c>
      <c r="F7" s="2">
        <f>raw_data!D8</f>
        <v>5369</v>
      </c>
      <c r="G7" s="14">
        <f>raw_data!N8</f>
        <v>5369</v>
      </c>
      <c r="H7" s="20">
        <f>Table1[[#This Row],[Total Quantity Simulated]]/Table1[[#This Row],[Total Quantity]]-1</f>
        <v>0</v>
      </c>
      <c r="I7" s="15">
        <f>raw_data!U8</f>
        <v>539.66008599999998</v>
      </c>
      <c r="J7" s="5">
        <f>raw_data!S8</f>
        <v>539.66008599999998</v>
      </c>
      <c r="K7" s="20">
        <f>Table1[[#This Row],[Avg. Unit Price Simulated]]/Table1[[#This Row],[Avg. Unit Price]]-1</f>
        <v>0</v>
      </c>
      <c r="L7" s="5">
        <f>raw_data!P8</f>
        <v>1158974</v>
      </c>
      <c r="M7" s="5">
        <f>raw_data!Q8</f>
        <v>1158974</v>
      </c>
      <c r="N7" s="15">
        <f>Table1[[#This Row],[Simulated Profit]]-Table1[[#This Row],[Baseline Profit]]</f>
        <v>0</v>
      </c>
      <c r="O7" s="20">
        <f>Table1[[#This Row],[Profit Increase]]/Table1[[#This Row],[Baseline Profit]]</f>
        <v>0</v>
      </c>
      <c r="P7" s="32">
        <f>Table1[[#This Row],[Profit Increase]]/Table1[[#Totals],[Profit Increase]]</f>
        <v>0</v>
      </c>
    </row>
    <row r="8" spans="1:16" x14ac:dyDescent="0.4">
      <c r="A8" s="13" t="str">
        <f>raw_data!B9</f>
        <v>D) Top</v>
      </c>
      <c r="B8" s="13" t="str">
        <f>raw_data!C9</f>
        <v>C) Economy</v>
      </c>
      <c r="C8" s="25" t="str">
        <f>raw_data!K9</f>
        <v>A) Elastic</v>
      </c>
      <c r="D8" s="27">
        <f>raw_data!H9</f>
        <v>-1.8783160000000001</v>
      </c>
      <c r="E8" s="6">
        <f>raw_data!G9</f>
        <v>3.8677999999999997E-2</v>
      </c>
      <c r="F8" s="2">
        <f>raw_data!D9</f>
        <v>4011</v>
      </c>
      <c r="G8" s="14">
        <f>raw_data!N9</f>
        <v>3198.1918580000001</v>
      </c>
      <c r="H8" s="20">
        <f>Table1[[#This Row],[Total Quantity Simulated]]/Table1[[#This Row],[Total Quantity]]-1</f>
        <v>-0.20264476240339069</v>
      </c>
      <c r="I8" s="15">
        <f>raw_data!U9</f>
        <v>628.24682099999995</v>
      </c>
      <c r="J8" s="5">
        <f>raw_data!S9</f>
        <v>711.00780299999997</v>
      </c>
      <c r="K8" s="20">
        <f>Table1[[#This Row],[Avg. Unit Price Simulated]]/Table1[[#This Row],[Avg. Unit Price]]-1</f>
        <v>0.13173322845990176</v>
      </c>
      <c r="L8" s="5">
        <f>raw_data!P9</f>
        <v>1007959.2</v>
      </c>
      <c r="M8" s="5">
        <f>raw_data!Q9</f>
        <v>1068705</v>
      </c>
      <c r="N8" s="15">
        <f>Table1[[#This Row],[Simulated Profit]]-Table1[[#This Row],[Baseline Profit]]</f>
        <v>60745.800000000047</v>
      </c>
      <c r="O8" s="20">
        <f>Table1[[#This Row],[Profit Increase]]/Table1[[#This Row],[Baseline Profit]]</f>
        <v>6.0266129819540361E-2</v>
      </c>
      <c r="P8" s="32">
        <f>Table1[[#This Row],[Profit Increase]]/Table1[[#Totals],[Profit Increase]]</f>
        <v>2.6291851129739006E-2</v>
      </c>
    </row>
    <row r="9" spans="1:16" x14ac:dyDescent="0.4">
      <c r="A9" s="13" t="str">
        <f>raw_data!B10</f>
        <v>D) Top</v>
      </c>
      <c r="B9" s="13" t="str">
        <f>raw_data!C10</f>
        <v>B) Average</v>
      </c>
      <c r="C9" s="26" t="str">
        <f>raw_data!K10</f>
        <v>C) Excluded</v>
      </c>
      <c r="D9" s="28">
        <f>raw_data!H10</f>
        <v>1.212202</v>
      </c>
      <c r="E9" s="6">
        <f>raw_data!G10</f>
        <v>3.288E-2</v>
      </c>
      <c r="F9" s="2">
        <f>raw_data!D10</f>
        <v>4431</v>
      </c>
      <c r="G9" s="14">
        <f>raw_data!N10</f>
        <v>4431</v>
      </c>
      <c r="H9" s="20">
        <f>Table1[[#This Row],[Total Quantity Simulated]]/Table1[[#This Row],[Total Quantity]]-1</f>
        <v>0</v>
      </c>
      <c r="I9" s="15">
        <f>raw_data!U10</f>
        <v>483.44933400000002</v>
      </c>
      <c r="J9" s="5">
        <f>raw_data!S10</f>
        <v>483.44933400000002</v>
      </c>
      <c r="K9" s="20">
        <f>Table1[[#This Row],[Avg. Unit Price Simulated]]/Table1[[#This Row],[Avg. Unit Price]]-1</f>
        <v>0</v>
      </c>
      <c r="L9" s="5">
        <f>raw_data!P10</f>
        <v>856865.6</v>
      </c>
      <c r="M9" s="5">
        <f>raw_data!Q10</f>
        <v>856865.6</v>
      </c>
      <c r="N9" s="15">
        <f>Table1[[#This Row],[Simulated Profit]]-Table1[[#This Row],[Baseline Profit]]</f>
        <v>0</v>
      </c>
      <c r="O9" s="20">
        <f>Table1[[#This Row],[Profit Increase]]/Table1[[#This Row],[Baseline Profit]]</f>
        <v>0</v>
      </c>
      <c r="P9" s="32">
        <f>Table1[[#This Row],[Profit Increase]]/Table1[[#Totals],[Profit Increase]]</f>
        <v>0</v>
      </c>
    </row>
    <row r="10" spans="1:16" x14ac:dyDescent="0.4">
      <c r="A10" s="13" t="str">
        <f>raw_data!B11</f>
        <v>A) Dress</v>
      </c>
      <c r="B10" s="13" t="str">
        <f>raw_data!C11</f>
        <v>C) Economy</v>
      </c>
      <c r="C10" s="25" t="str">
        <f>raw_data!K11</f>
        <v>A) Elastic</v>
      </c>
      <c r="D10" s="27">
        <f>raw_data!H11</f>
        <v>-2.7286730000000001</v>
      </c>
      <c r="E10" s="6">
        <f>raw_data!G11</f>
        <v>3.2120999999999997E-2</v>
      </c>
      <c r="F10" s="2">
        <f>raw_data!D11</f>
        <v>2285</v>
      </c>
      <c r="G10" s="14">
        <f>raw_data!N11</f>
        <v>2386.8325880000002</v>
      </c>
      <c r="H10" s="20">
        <f>Table1[[#This Row],[Total Quantity Simulated]]/Table1[[#This Row],[Total Quantity]]-1</f>
        <v>4.4565684026258268E-2</v>
      </c>
      <c r="I10" s="15">
        <f>raw_data!U11</f>
        <v>915.85689300000001</v>
      </c>
      <c r="J10" s="5">
        <f>raw_data!S11</f>
        <v>904.67228399999999</v>
      </c>
      <c r="K10" s="20">
        <f>Table1[[#This Row],[Avg. Unit Price Simulated]]/Table1[[#This Row],[Avg. Unit Price]]-1</f>
        <v>-1.2212179747169372E-2</v>
      </c>
      <c r="L10" s="5">
        <f>raw_data!P11</f>
        <v>837093.2</v>
      </c>
      <c r="M10" s="5">
        <f>raw_data!Q11</f>
        <v>848287.1</v>
      </c>
      <c r="N10" s="15">
        <f>Table1[[#This Row],[Simulated Profit]]-Table1[[#This Row],[Baseline Profit]]</f>
        <v>11193.900000000023</v>
      </c>
      <c r="O10" s="20">
        <f>Table1[[#This Row],[Profit Increase]]/Table1[[#This Row],[Baseline Profit]]</f>
        <v>1.3372346113909448E-2</v>
      </c>
      <c r="P10" s="32">
        <f>Table1[[#This Row],[Profit Increase]]/Table1[[#Totals],[Profit Increase]]</f>
        <v>4.8449168890883952E-3</v>
      </c>
    </row>
    <row r="11" spans="1:16" x14ac:dyDescent="0.4">
      <c r="A11" s="13" t="str">
        <f>raw_data!B12</f>
        <v>C) Kurta</v>
      </c>
      <c r="B11" s="13" t="str">
        <f>raw_data!C12</f>
        <v>A) Premium</v>
      </c>
      <c r="C11" s="25" t="str">
        <f>raw_data!K12</f>
        <v>A) Elastic</v>
      </c>
      <c r="D11" s="27">
        <f>raw_data!H12</f>
        <v>-1.356541</v>
      </c>
      <c r="E11" s="6">
        <f>raw_data!G12</f>
        <v>2.1446E-2</v>
      </c>
      <c r="F11" s="2">
        <f>raw_data!D12</f>
        <v>4537</v>
      </c>
      <c r="G11" s="14">
        <f>raw_data!N12</f>
        <v>3753.4415389999999</v>
      </c>
      <c r="H11" s="20">
        <f>Table1[[#This Row],[Total Quantity Simulated]]/Table1[[#This Row],[Total Quantity]]-1</f>
        <v>-0.1727040910293145</v>
      </c>
      <c r="I11" s="15">
        <f>raw_data!U12</f>
        <v>307.96275100000003</v>
      </c>
      <c r="J11" s="5">
        <f>raw_data!S12</f>
        <v>354.15716300000003</v>
      </c>
      <c r="K11" s="20">
        <f>Table1[[#This Row],[Avg. Unit Price Simulated]]/Table1[[#This Row],[Avg. Unit Price]]-1</f>
        <v>0.14999999788935514</v>
      </c>
      <c r="L11" s="5">
        <f>raw_data!P12</f>
        <v>558890.80000000005</v>
      </c>
      <c r="M11" s="5">
        <f>raw_data!Q12</f>
        <v>635756.1</v>
      </c>
      <c r="N11" s="15">
        <f>Table1[[#This Row],[Simulated Profit]]-Table1[[#This Row],[Baseline Profit]]</f>
        <v>76865.29999999993</v>
      </c>
      <c r="O11" s="20">
        <f>Table1[[#This Row],[Profit Increase]]/Table1[[#This Row],[Baseline Profit]]</f>
        <v>0.13753187563652849</v>
      </c>
      <c r="P11" s="32">
        <f>Table1[[#This Row],[Profit Increase]]/Table1[[#Totals],[Profit Increase]]</f>
        <v>3.3268654370223527E-2</v>
      </c>
    </row>
    <row r="12" spans="1:16" x14ac:dyDescent="0.4">
      <c r="A12" s="13" t="str">
        <f>raw_data!B13</f>
        <v>A) Dress</v>
      </c>
      <c r="B12" s="13" t="str">
        <f>raw_data!C13</f>
        <v>A) Premium</v>
      </c>
      <c r="C12" s="25" t="str">
        <f>raw_data!K13</f>
        <v>A) Elastic</v>
      </c>
      <c r="D12" s="27">
        <f>raw_data!H13</f>
        <v>-4.0138350000000003</v>
      </c>
      <c r="E12" s="6">
        <f>raw_data!G13</f>
        <v>4.0150000000000003E-3</v>
      </c>
      <c r="F12" s="2">
        <f>raw_data!D13</f>
        <v>611</v>
      </c>
      <c r="G12" s="14">
        <f>raw_data!N13</f>
        <v>750.68022299999996</v>
      </c>
      <c r="H12" s="20">
        <f>Table1[[#This Row],[Total Quantity Simulated]]/Table1[[#This Row],[Total Quantity]]-1</f>
        <v>0.22860920294599008</v>
      </c>
      <c r="I12" s="15">
        <f>raw_data!U13</f>
        <v>428.13420600000001</v>
      </c>
      <c r="J12" s="5">
        <f>raw_data!S13</f>
        <v>406.72749599999997</v>
      </c>
      <c r="K12" s="20">
        <f>Table1[[#This Row],[Avg. Unit Price Simulated]]/Table1[[#This Row],[Avg. Unit Price]]-1</f>
        <v>-4.9999999299285225E-2</v>
      </c>
      <c r="L12" s="5">
        <f>raw_data!P13</f>
        <v>104636</v>
      </c>
      <c r="M12" s="5">
        <f>raw_data!Q13</f>
        <v>112487.2</v>
      </c>
      <c r="N12" s="15">
        <f>Table1[[#This Row],[Simulated Profit]]-Table1[[#This Row],[Baseline Profit]]</f>
        <v>7851.1999999999971</v>
      </c>
      <c r="O12" s="20">
        <f>Table1[[#This Row],[Profit Increase]]/Table1[[#This Row],[Baseline Profit]]</f>
        <v>7.5033449290875007E-2</v>
      </c>
      <c r="P12" s="32">
        <f>Table1[[#This Row],[Profit Increase]]/Table1[[#Totals],[Profit Increase]]</f>
        <v>3.39813751057368E-3</v>
      </c>
    </row>
    <row r="13" spans="1:16" x14ac:dyDescent="0.4">
      <c r="A13" s="13" t="str">
        <f>raw_data!B14</f>
        <v>D) Top</v>
      </c>
      <c r="B13" s="13" t="str">
        <f>raw_data!C14</f>
        <v>A) Premium</v>
      </c>
      <c r="C13" s="26" t="str">
        <f>raw_data!K14</f>
        <v>C) Excluded</v>
      </c>
      <c r="D13" s="28">
        <f>raw_data!H14</f>
        <v>0.480381</v>
      </c>
      <c r="E13" s="6">
        <f>raw_data!G14</f>
        <v>3.6960000000000001E-3</v>
      </c>
      <c r="F13" s="2">
        <f>raw_data!D14</f>
        <v>758</v>
      </c>
      <c r="G13" s="14">
        <f>raw_data!N14</f>
        <v>758</v>
      </c>
      <c r="H13" s="20">
        <f>Table1[[#This Row],[Total Quantity Simulated]]/Table1[[#This Row],[Total Quantity]]-1</f>
        <v>0</v>
      </c>
      <c r="I13" s="15">
        <f>raw_data!U14</f>
        <v>317.64247999999998</v>
      </c>
      <c r="J13" s="5">
        <f>raw_data!S14</f>
        <v>317.64247999999998</v>
      </c>
      <c r="K13" s="20">
        <f>Table1[[#This Row],[Avg. Unit Price Simulated]]/Table1[[#This Row],[Avg. Unit Price]]-1</f>
        <v>0</v>
      </c>
      <c r="L13" s="5">
        <f>raw_data!P14</f>
        <v>96309.2</v>
      </c>
      <c r="M13" s="5">
        <f>raw_data!Q14</f>
        <v>96309.2</v>
      </c>
      <c r="N13" s="15">
        <f>Table1[[#This Row],[Simulated Profit]]-Table1[[#This Row],[Baseline Profit]]</f>
        <v>0</v>
      </c>
      <c r="O13" s="20">
        <f>Table1[[#This Row],[Profit Increase]]/Table1[[#This Row],[Baseline Profit]]</f>
        <v>0</v>
      </c>
      <c r="P13" s="32">
        <f>Table1[[#This Row],[Profit Increase]]/Table1[[#Totals],[Profit Increase]]</f>
        <v>0</v>
      </c>
    </row>
    <row r="14" spans="1:16" x14ac:dyDescent="0.4">
      <c r="A14" s="13" t="str">
        <f>raw_data!B15</f>
        <v>Z) Other</v>
      </c>
      <c r="B14" s="13" t="str">
        <f>raw_data!C15</f>
        <v>B) Average</v>
      </c>
      <c r="C14" s="30" t="str">
        <f>raw_data!K15</f>
        <v>B) Inelastic</v>
      </c>
      <c r="D14" s="31">
        <f>raw_data!H15</f>
        <v>-0.37666699999999997</v>
      </c>
      <c r="E14" s="6">
        <f>raw_data!G15</f>
        <v>1.8339999999999999E-3</v>
      </c>
      <c r="F14" s="2">
        <f>raw_data!D15</f>
        <v>250</v>
      </c>
      <c r="G14" s="14">
        <f>raw_data!N15</f>
        <v>245.447553</v>
      </c>
      <c r="H14" s="20">
        <f>Table1[[#This Row],[Total Quantity Simulated]]/Table1[[#This Row],[Total Quantity]]-1</f>
        <v>-1.8209787999999949E-2</v>
      </c>
      <c r="I14" s="15">
        <f>raw_data!U15</f>
        <v>477.88</v>
      </c>
      <c r="J14" s="5">
        <f>raw_data!S15</f>
        <v>501.774</v>
      </c>
      <c r="K14" s="20">
        <f>Table1[[#This Row],[Avg. Unit Price Simulated]]/Table1[[#This Row],[Avg. Unit Price]]-1</f>
        <v>5.0000000000000044E-2</v>
      </c>
      <c r="L14" s="5">
        <f>raw_data!P15</f>
        <v>47788</v>
      </c>
      <c r="M14" s="5">
        <f>raw_data!Q15</f>
        <v>52782.51</v>
      </c>
      <c r="N14" s="15">
        <f>Table1[[#This Row],[Simulated Profit]]-Table1[[#This Row],[Baseline Profit]]</f>
        <v>4994.510000000002</v>
      </c>
      <c r="O14" s="20">
        <f>Table1[[#This Row],[Profit Increase]]/Table1[[#This Row],[Baseline Profit]]</f>
        <v>0.10451389470159878</v>
      </c>
      <c r="P14" s="32">
        <f>Table1[[#This Row],[Profit Increase]]/Table1[[#Totals],[Profit Increase]]</f>
        <v>2.1617118119440803E-3</v>
      </c>
    </row>
    <row r="15" spans="1:16" x14ac:dyDescent="0.4">
      <c r="A15" s="13" t="str">
        <f>raw_data!B16</f>
        <v>Z) Other</v>
      </c>
      <c r="B15" s="13" t="str">
        <f>raw_data!C16</f>
        <v>C) Economy</v>
      </c>
      <c r="C15" s="26" t="str">
        <f>raw_data!K16</f>
        <v>C) Excluded</v>
      </c>
      <c r="D15" s="28">
        <f>raw_data!H16</f>
        <v>7.6391000000000001E-2</v>
      </c>
      <c r="E15" s="6">
        <f>raw_data!G16</f>
        <v>8.9300000000000002E-4</v>
      </c>
      <c r="F15" s="2">
        <f>raw_data!D16</f>
        <v>65</v>
      </c>
      <c r="G15" s="14">
        <f>raw_data!N16</f>
        <v>65</v>
      </c>
      <c r="H15" s="20">
        <f>Table1[[#This Row],[Total Quantity Simulated]]/Table1[[#This Row],[Total Quantity]]-1</f>
        <v>0</v>
      </c>
      <c r="I15" s="15">
        <f>raw_data!U16</f>
        <v>895.38461500000005</v>
      </c>
      <c r="J15" s="5">
        <f>raw_data!S16</f>
        <v>895.38461500000005</v>
      </c>
      <c r="K15" s="20">
        <f>Table1[[#This Row],[Avg. Unit Price Simulated]]/Table1[[#This Row],[Avg. Unit Price]]-1</f>
        <v>0</v>
      </c>
      <c r="L15" s="5">
        <f>raw_data!P16</f>
        <v>23280</v>
      </c>
      <c r="M15" s="5">
        <f>raw_data!Q16</f>
        <v>23280</v>
      </c>
      <c r="N15" s="15">
        <f>Table1[[#This Row],[Simulated Profit]]-Table1[[#This Row],[Baseline Profit]]</f>
        <v>0</v>
      </c>
      <c r="O15" s="20">
        <f>Table1[[#This Row],[Profit Increase]]/Table1[[#This Row],[Baseline Profit]]</f>
        <v>0</v>
      </c>
      <c r="P15" s="32">
        <f>Table1[[#This Row],[Profit Increase]]/Table1[[#Totals],[Profit Increase]]</f>
        <v>0</v>
      </c>
    </row>
    <row r="16" spans="1:16" x14ac:dyDescent="0.4">
      <c r="A16" s="13" t="str">
        <f>raw_data!B17</f>
        <v>Z) Other</v>
      </c>
      <c r="B16" s="13" t="str">
        <f>raw_data!C17</f>
        <v>A) Premium</v>
      </c>
      <c r="C16" s="26" t="str">
        <f>raw_data!K17</f>
        <v>C) Excluded</v>
      </c>
      <c r="D16" s="28">
        <f>raw_data!H17</f>
        <v>0.554894</v>
      </c>
      <c r="E16" s="6">
        <f>raw_data!G17</f>
        <v>6.4099999999999997E-4</v>
      </c>
      <c r="F16" s="2">
        <f>raw_data!D17</f>
        <v>142</v>
      </c>
      <c r="G16" s="14">
        <f>raw_data!N17</f>
        <v>142</v>
      </c>
      <c r="H16" s="20">
        <f>Table1[[#This Row],[Total Quantity Simulated]]/Table1[[#This Row],[Total Quantity]]-1</f>
        <v>0</v>
      </c>
      <c r="I16" s="15">
        <f>raw_data!U17</f>
        <v>294.04929600000003</v>
      </c>
      <c r="J16" s="5">
        <f>raw_data!S17</f>
        <v>294.04929600000003</v>
      </c>
      <c r="K16" s="23">
        <f>Table1[[#This Row],[Avg. Unit Price Simulated]]/Table1[[#This Row],[Avg. Unit Price]]-1</f>
        <v>0</v>
      </c>
      <c r="L16" s="11">
        <f>raw_data!P17</f>
        <v>16702</v>
      </c>
      <c r="M16" s="11">
        <f>raw_data!Q17</f>
        <v>16702</v>
      </c>
      <c r="N16" s="17">
        <f>Table1[[#This Row],[Simulated Profit]]-Table1[[#This Row],[Baseline Profit]]</f>
        <v>0</v>
      </c>
      <c r="O16" s="23">
        <f>Table1[[#This Row],[Profit Increase]]/Table1[[#This Row],[Baseline Profit]]</f>
        <v>0</v>
      </c>
      <c r="P16" s="32">
        <f>Table1[[#This Row],[Profit Increase]]/Table1[[#Totals],[Profit Increase]]</f>
        <v>0</v>
      </c>
    </row>
    <row r="17" spans="1:16" x14ac:dyDescent="0.4">
      <c r="A17" s="9" t="s">
        <v>21</v>
      </c>
      <c r="B17" s="10"/>
      <c r="C17" s="10"/>
      <c r="D17" s="10"/>
      <c r="E17" s="10"/>
      <c r="F17" s="10"/>
      <c r="G17" s="10"/>
      <c r="H17" s="21"/>
      <c r="I17" s="10"/>
      <c r="J17" s="10"/>
      <c r="K17" s="24"/>
      <c r="L17" s="11">
        <f>SUBTOTAL(109,Table1[Baseline Profit])</f>
        <v>26060359.600000001</v>
      </c>
      <c r="M17" s="11">
        <f>SUBTOTAL(109,Table1[Simulated Profit])</f>
        <v>28370801.710000005</v>
      </c>
      <c r="N17" s="11">
        <f>SUBTOTAL(109,Table1[Profit Increase])</f>
        <v>2310442.1099999989</v>
      </c>
      <c r="O17" s="29">
        <f>Table1[[#Totals],[Profit Increase]]/Table1[[#Totals],[Baseline Profit]]</f>
        <v>8.865733802076925E-2</v>
      </c>
      <c r="P17" s="10"/>
    </row>
  </sheetData>
  <phoneticPr fontId="5" type="noConversion"/>
  <conditionalFormatting sqref="E2:E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{F82B84BD-056C-43B4-A0E9-93BEB7C43776}</x14:id>
        </ext>
      </extLst>
    </cfRule>
  </conditionalFormatting>
  <conditionalFormatting sqref="H2:H1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{958FAC93-AAF1-4C56-971A-20EC531BA748}</x14:id>
        </ext>
      </extLst>
    </cfRule>
  </conditionalFormatting>
  <conditionalFormatting sqref="K2:K1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{EE802BB4-56A7-498C-AACB-B6987EA52C8E}</x14:id>
        </ext>
      </extLst>
    </cfRule>
  </conditionalFormatting>
  <conditionalFormatting sqref="N2:N1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{DAC38100-E1F6-4E3A-B32B-66FD0DB9D35D}</x14:id>
        </ext>
      </extLst>
    </cfRule>
  </conditionalFormatting>
  <conditionalFormatting sqref="O2:O1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{879CF6C9-5A0E-4405-9AC0-1F63A7C46EAE}</x14:id>
        </ext>
      </extLst>
    </cfRule>
  </conditionalFormatting>
  <conditionalFormatting sqref="P2:P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{48129EA9-E761-4BED-A533-8BC66F623908}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2B84BD-056C-43B4-A0E9-93BEB7C437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E2:E16</xm:sqref>
        </x14:conditionalFormatting>
        <x14:conditionalFormatting xmlns:xm="http://schemas.microsoft.com/office/excel/2006/main">
          <x14:cfRule type="dataBar" id="{958FAC93-AAF1-4C56-971A-20EC531BA7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H2:H16</xm:sqref>
        </x14:conditionalFormatting>
        <x14:conditionalFormatting xmlns:xm="http://schemas.microsoft.com/office/excel/2006/main">
          <x14:cfRule type="dataBar" id="{EE802BB4-56A7-498C-AACB-B6987EA52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K2:K16</xm:sqref>
        </x14:conditionalFormatting>
        <x14:conditionalFormatting xmlns:xm="http://schemas.microsoft.com/office/excel/2006/main">
          <x14:cfRule type="dataBar" id="{DAC38100-E1F6-4E3A-B32B-66FD0DB9D3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N2:N16</xm:sqref>
        </x14:conditionalFormatting>
        <x14:conditionalFormatting xmlns:xm="http://schemas.microsoft.com/office/excel/2006/main">
          <x14:cfRule type="dataBar" id="{879CF6C9-5A0E-4405-9AC0-1F63A7C46E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O2:O16</xm:sqref>
        </x14:conditionalFormatting>
        <x14:conditionalFormatting xmlns:xm="http://schemas.microsoft.com/office/excel/2006/main">
          <x14:cfRule type="dataBar" id="{48129EA9-E761-4BED-A533-8BC66F6239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P2:P16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848E3-4CEE-4112-961D-5A7CB42A8F6A}">
  <dimension ref="A2:U35"/>
  <sheetViews>
    <sheetView topLeftCell="A3" workbookViewId="0">
      <selection activeCell="E18" sqref="E18"/>
    </sheetView>
  </sheetViews>
  <sheetFormatPr defaultRowHeight="14.6" x14ac:dyDescent="0.4"/>
  <sheetData>
    <row r="2" spans="1:21" ht="36.9" customHeight="1" x14ac:dyDescent="0.4">
      <c r="A2" s="1"/>
      <c r="B2" s="1" t="s">
        <v>0</v>
      </c>
      <c r="C2" s="1" t="s">
        <v>14</v>
      </c>
      <c r="D2" s="1" t="s">
        <v>15</v>
      </c>
      <c r="E2" s="1" t="s">
        <v>16</v>
      </c>
      <c r="F2" s="1" t="s">
        <v>22</v>
      </c>
      <c r="G2" s="1" t="s">
        <v>23</v>
      </c>
      <c r="H2" s="1" t="s">
        <v>17</v>
      </c>
      <c r="I2" s="1" t="s">
        <v>24</v>
      </c>
      <c r="J2" s="1" t="s">
        <v>25</v>
      </c>
      <c r="K2" s="1" t="s">
        <v>1</v>
      </c>
      <c r="L2" s="1" t="s">
        <v>26</v>
      </c>
      <c r="M2" s="1" t="s">
        <v>27</v>
      </c>
      <c r="N2" s="1" t="s">
        <v>28</v>
      </c>
      <c r="O2" s="1" t="s">
        <v>29</v>
      </c>
      <c r="P2" s="1" t="s">
        <v>2</v>
      </c>
      <c r="Q2" s="1" t="s">
        <v>3</v>
      </c>
      <c r="R2" s="1" t="s">
        <v>4</v>
      </c>
      <c r="S2" s="1" t="s">
        <v>31</v>
      </c>
      <c r="T2" s="1" t="s">
        <v>5</v>
      </c>
      <c r="U2" s="1" t="s">
        <v>30</v>
      </c>
    </row>
    <row r="3" spans="1:21" x14ac:dyDescent="0.4">
      <c r="A3" s="1">
        <v>4</v>
      </c>
      <c r="B3" s="2" t="s">
        <v>6</v>
      </c>
      <c r="C3" s="2" t="s">
        <v>18</v>
      </c>
      <c r="D3" s="2">
        <v>21501</v>
      </c>
      <c r="E3" s="2">
        <v>16129668</v>
      </c>
      <c r="F3" s="2">
        <v>0.21876399999999999</v>
      </c>
      <c r="G3" s="2">
        <v>0.24757399999999999</v>
      </c>
      <c r="H3" s="2">
        <v>-0.75509899999999996</v>
      </c>
      <c r="I3" s="4">
        <v>1.6830180000000001E-6</v>
      </c>
      <c r="J3" s="2">
        <v>1.1337E-2</v>
      </c>
      <c r="K3" s="2" t="s">
        <v>7</v>
      </c>
      <c r="L3" s="2">
        <v>21501</v>
      </c>
      <c r="M3" s="2">
        <v>16129668</v>
      </c>
      <c r="N3" s="2">
        <v>20723.287155999999</v>
      </c>
      <c r="O3" s="4">
        <v>16323550</v>
      </c>
      <c r="P3" s="2">
        <v>6451867.2000000002</v>
      </c>
      <c r="Q3" s="4">
        <v>6995809</v>
      </c>
      <c r="R3" s="2">
        <v>543941.54190700001</v>
      </c>
      <c r="S3" s="2">
        <v>787.69133499999998</v>
      </c>
      <c r="T3" s="2">
        <v>8.4307999999999994E-2</v>
      </c>
      <c r="U3" s="2">
        <v>750.18222400000002</v>
      </c>
    </row>
    <row r="4" spans="1:21" x14ac:dyDescent="0.4">
      <c r="A4" s="1">
        <v>5</v>
      </c>
      <c r="B4" s="2" t="s">
        <v>6</v>
      </c>
      <c r="C4" s="2" t="s">
        <v>19</v>
      </c>
      <c r="D4" s="2">
        <v>11387</v>
      </c>
      <c r="E4" s="2">
        <v>13584371</v>
      </c>
      <c r="F4" s="2">
        <v>0.115858</v>
      </c>
      <c r="G4" s="2">
        <v>0.208506</v>
      </c>
      <c r="H4" s="2">
        <v>-1.529468</v>
      </c>
      <c r="I4" s="4">
        <v>5.4902719999999997E-12</v>
      </c>
      <c r="J4" s="2">
        <v>4.1105999999999997E-2</v>
      </c>
      <c r="K4" s="2" t="s">
        <v>12</v>
      </c>
      <c r="L4" s="2">
        <v>11387</v>
      </c>
      <c r="M4" s="2">
        <v>13584371</v>
      </c>
      <c r="N4" s="2">
        <v>9195.4691750000002</v>
      </c>
      <c r="O4" s="4">
        <v>12615430</v>
      </c>
      <c r="P4" s="2">
        <v>5433748.4000000004</v>
      </c>
      <c r="Q4" s="4">
        <v>6033465</v>
      </c>
      <c r="R4" s="2">
        <v>599716.57206100004</v>
      </c>
      <c r="S4" s="2">
        <v>1371.917682</v>
      </c>
      <c r="T4" s="2">
        <v>0.11036899999999999</v>
      </c>
      <c r="U4" s="2">
        <v>1192.971898</v>
      </c>
    </row>
    <row r="5" spans="1:21" x14ac:dyDescent="0.4">
      <c r="A5" s="1">
        <v>7</v>
      </c>
      <c r="B5" s="2" t="s">
        <v>13</v>
      </c>
      <c r="C5" s="2" t="s">
        <v>18</v>
      </c>
      <c r="D5" s="2">
        <v>24613</v>
      </c>
      <c r="E5" s="2">
        <v>10618292</v>
      </c>
      <c r="F5" s="2">
        <v>0.25042700000000001</v>
      </c>
      <c r="G5" s="2">
        <v>0.16298000000000001</v>
      </c>
      <c r="H5" s="2">
        <v>-1.0257270000000001</v>
      </c>
      <c r="I5" s="4">
        <v>1.0065029999999999E-9</v>
      </c>
      <c r="J5" s="2">
        <v>1.4664E-2</v>
      </c>
      <c r="K5" s="2" t="s">
        <v>12</v>
      </c>
      <c r="L5" s="2">
        <v>24613</v>
      </c>
      <c r="M5" s="2">
        <v>10618292</v>
      </c>
      <c r="N5" s="2">
        <v>21325.790756999999</v>
      </c>
      <c r="O5" s="4">
        <v>10580180</v>
      </c>
      <c r="P5" s="2">
        <v>4247316.8</v>
      </c>
      <c r="Q5" s="4">
        <v>5060087</v>
      </c>
      <c r="R5" s="2">
        <v>812769.75448200002</v>
      </c>
      <c r="S5" s="2">
        <v>496.12139100000002</v>
      </c>
      <c r="T5" s="2">
        <v>0.191361</v>
      </c>
      <c r="U5" s="2">
        <v>431.40990499999998</v>
      </c>
    </row>
    <row r="6" spans="1:21" x14ac:dyDescent="0.4">
      <c r="A6" s="1">
        <v>1</v>
      </c>
      <c r="B6" s="2" t="s">
        <v>9</v>
      </c>
      <c r="C6" s="2" t="s">
        <v>18</v>
      </c>
      <c r="D6" s="2">
        <v>10017</v>
      </c>
      <c r="E6" s="2">
        <v>7630545</v>
      </c>
      <c r="F6" s="2">
        <v>0.101919</v>
      </c>
      <c r="G6" s="2">
        <v>0.117121</v>
      </c>
      <c r="H6" s="2">
        <v>0.56919299999999995</v>
      </c>
      <c r="I6" s="4">
        <v>0.1449233</v>
      </c>
      <c r="J6" s="2">
        <v>6.4209999999999996E-3</v>
      </c>
      <c r="K6" s="2" t="s">
        <v>10</v>
      </c>
      <c r="L6" s="2">
        <v>10017</v>
      </c>
      <c r="M6" s="2">
        <v>7630545</v>
      </c>
      <c r="N6" s="2">
        <v>10017</v>
      </c>
      <c r="O6" s="4">
        <v>7630545</v>
      </c>
      <c r="P6" s="2">
        <v>3052218</v>
      </c>
      <c r="Q6" s="4">
        <v>3052218</v>
      </c>
      <c r="R6" s="2">
        <v>0</v>
      </c>
      <c r="S6" s="2">
        <v>761.75950899999998</v>
      </c>
      <c r="T6" s="2">
        <v>0</v>
      </c>
      <c r="U6" s="2">
        <v>761.75950899999998</v>
      </c>
    </row>
    <row r="7" spans="1:21" x14ac:dyDescent="0.4">
      <c r="A7" s="1">
        <v>8</v>
      </c>
      <c r="B7" s="2" t="s">
        <v>13</v>
      </c>
      <c r="C7" s="2" t="s">
        <v>19</v>
      </c>
      <c r="D7" s="2">
        <v>8307</v>
      </c>
      <c r="E7" s="2">
        <v>5416778</v>
      </c>
      <c r="F7" s="2">
        <v>8.4519999999999998E-2</v>
      </c>
      <c r="G7" s="2">
        <v>8.3141999999999994E-2</v>
      </c>
      <c r="H7" s="2">
        <v>-0.67071800000000004</v>
      </c>
      <c r="I7" s="4">
        <v>2.9104710000000002E-6</v>
      </c>
      <c r="J7" s="2">
        <v>1.8138999999999999E-2</v>
      </c>
      <c r="K7" s="2" t="s">
        <v>7</v>
      </c>
      <c r="L7" s="2">
        <v>8307</v>
      </c>
      <c r="M7" s="2">
        <v>5416778</v>
      </c>
      <c r="N7" s="2">
        <v>8039.5580620000001</v>
      </c>
      <c r="O7" s="4">
        <v>5504505</v>
      </c>
      <c r="P7" s="2">
        <v>2166711.2000000002</v>
      </c>
      <c r="Q7" s="4">
        <v>2359074</v>
      </c>
      <c r="R7" s="2">
        <v>192362.539969</v>
      </c>
      <c r="S7" s="2">
        <v>684.67760899999996</v>
      </c>
      <c r="T7" s="2">
        <v>8.8780999999999999E-2</v>
      </c>
      <c r="U7" s="2">
        <v>652.07391399999995</v>
      </c>
    </row>
    <row r="8" spans="1:21" x14ac:dyDescent="0.4">
      <c r="A8" s="1">
        <v>3</v>
      </c>
      <c r="B8" s="2" t="s">
        <v>6</v>
      </c>
      <c r="C8" s="2" t="s">
        <v>20</v>
      </c>
      <c r="D8" s="2">
        <v>5369</v>
      </c>
      <c r="E8" s="2">
        <v>2897435</v>
      </c>
      <c r="F8" s="2">
        <v>5.4627000000000002E-2</v>
      </c>
      <c r="G8" s="2">
        <v>4.4472999999999999E-2</v>
      </c>
      <c r="H8" s="2">
        <v>0.467169</v>
      </c>
      <c r="I8" s="4">
        <v>8.7692779999999998E-2</v>
      </c>
      <c r="J8" s="2">
        <v>4.1269999999999996E-3</v>
      </c>
      <c r="K8" s="2" t="s">
        <v>10</v>
      </c>
      <c r="L8" s="2">
        <v>5369</v>
      </c>
      <c r="M8" s="2">
        <v>2897435</v>
      </c>
      <c r="N8" s="2">
        <v>5369</v>
      </c>
      <c r="O8" s="4">
        <v>2897435</v>
      </c>
      <c r="P8" s="2">
        <v>1158974</v>
      </c>
      <c r="Q8" s="4">
        <v>1158974</v>
      </c>
      <c r="R8" s="2">
        <v>0</v>
      </c>
      <c r="S8" s="2">
        <v>539.66008599999998</v>
      </c>
      <c r="T8" s="2">
        <v>0</v>
      </c>
      <c r="U8" s="2">
        <v>539.66008599999998</v>
      </c>
    </row>
    <row r="9" spans="1:21" x14ac:dyDescent="0.4">
      <c r="A9" s="1">
        <v>11</v>
      </c>
      <c r="B9" s="2" t="s">
        <v>11</v>
      </c>
      <c r="C9" s="2" t="s">
        <v>19</v>
      </c>
      <c r="D9" s="2">
        <v>4011</v>
      </c>
      <c r="E9" s="2">
        <v>2519898</v>
      </c>
      <c r="F9" s="2">
        <v>4.0809999999999999E-2</v>
      </c>
      <c r="G9" s="2">
        <v>3.8677999999999997E-2</v>
      </c>
      <c r="H9" s="2">
        <v>-1.8783160000000001</v>
      </c>
      <c r="I9" s="4">
        <v>7.5873740000000001E-10</v>
      </c>
      <c r="J9" s="2">
        <v>7.3712E-2</v>
      </c>
      <c r="K9" s="2" t="s">
        <v>12</v>
      </c>
      <c r="L9" s="2">
        <v>4011</v>
      </c>
      <c r="M9" s="2">
        <v>2519898</v>
      </c>
      <c r="N9" s="2">
        <v>3198.1918580000001</v>
      </c>
      <c r="O9" s="4">
        <v>2273939</v>
      </c>
      <c r="P9" s="2">
        <v>1007959.2</v>
      </c>
      <c r="Q9" s="4">
        <v>1068705</v>
      </c>
      <c r="R9" s="2">
        <v>60745.854009000002</v>
      </c>
      <c r="S9" s="2">
        <v>711.00780299999997</v>
      </c>
      <c r="T9" s="2">
        <v>6.0266E-2</v>
      </c>
      <c r="U9" s="2">
        <v>628.24682099999995</v>
      </c>
    </row>
    <row r="10" spans="1:21" x14ac:dyDescent="0.4">
      <c r="A10" s="1">
        <v>10</v>
      </c>
      <c r="B10" s="2" t="s">
        <v>11</v>
      </c>
      <c r="C10" s="2" t="s">
        <v>18</v>
      </c>
      <c r="D10" s="2">
        <v>4431</v>
      </c>
      <c r="E10" s="2">
        <v>2142164</v>
      </c>
      <c r="F10" s="2">
        <v>4.5083999999999999E-2</v>
      </c>
      <c r="G10" s="2">
        <v>3.288E-2</v>
      </c>
      <c r="H10" s="2">
        <v>1.212202</v>
      </c>
      <c r="I10" s="4">
        <v>2.046991E-10</v>
      </c>
      <c r="J10" s="2">
        <v>5.1877E-2</v>
      </c>
      <c r="K10" s="2" t="s">
        <v>10</v>
      </c>
      <c r="L10" s="2">
        <v>4431</v>
      </c>
      <c r="M10" s="2">
        <v>2142164</v>
      </c>
      <c r="N10" s="2">
        <v>4431</v>
      </c>
      <c r="O10" s="4">
        <v>2142164</v>
      </c>
      <c r="P10" s="2">
        <v>856865.6</v>
      </c>
      <c r="Q10" s="4">
        <v>856865.6</v>
      </c>
      <c r="R10" s="2">
        <v>0</v>
      </c>
      <c r="S10" s="2">
        <v>483.44933400000002</v>
      </c>
      <c r="T10" s="2">
        <v>0</v>
      </c>
      <c r="U10" s="2">
        <v>483.44933400000002</v>
      </c>
    </row>
    <row r="11" spans="1:21" x14ac:dyDescent="0.4">
      <c r="A11" s="1">
        <v>2</v>
      </c>
      <c r="B11" s="2" t="s">
        <v>9</v>
      </c>
      <c r="C11" s="2" t="s">
        <v>19</v>
      </c>
      <c r="D11" s="2">
        <v>2285</v>
      </c>
      <c r="E11" s="2">
        <v>2092733</v>
      </c>
      <c r="F11" s="2">
        <v>2.3248999999999999E-2</v>
      </c>
      <c r="G11" s="2">
        <v>3.2120999999999997E-2</v>
      </c>
      <c r="H11" s="2">
        <v>-2.7286730000000001</v>
      </c>
      <c r="I11" s="4">
        <v>2.9515820000000001E-9</v>
      </c>
      <c r="J11" s="2">
        <v>0.13609199999999999</v>
      </c>
      <c r="K11" s="2" t="s">
        <v>12</v>
      </c>
      <c r="L11" s="2">
        <v>2285</v>
      </c>
      <c r="M11" s="2">
        <v>2092733</v>
      </c>
      <c r="N11" s="2">
        <v>2386.8325880000002</v>
      </c>
      <c r="O11" s="4">
        <v>2159301</v>
      </c>
      <c r="P11" s="2">
        <v>837093.2</v>
      </c>
      <c r="Q11" s="4">
        <v>848287.1</v>
      </c>
      <c r="R11" s="2">
        <v>11193.939854</v>
      </c>
      <c r="S11" s="2">
        <v>904.67228399999999</v>
      </c>
      <c r="T11" s="2">
        <v>1.3372E-2</v>
      </c>
      <c r="U11" s="2">
        <v>915.85689300000001</v>
      </c>
    </row>
    <row r="12" spans="1:21" x14ac:dyDescent="0.4">
      <c r="A12" s="1">
        <v>6</v>
      </c>
      <c r="B12" s="2" t="s">
        <v>13</v>
      </c>
      <c r="C12" s="2" t="s">
        <v>20</v>
      </c>
      <c r="D12" s="2">
        <v>4537</v>
      </c>
      <c r="E12" s="2">
        <v>1397227</v>
      </c>
      <c r="F12" s="2">
        <v>4.6162000000000002E-2</v>
      </c>
      <c r="G12" s="2">
        <v>2.1446E-2</v>
      </c>
      <c r="H12" s="2">
        <v>-1.356541</v>
      </c>
      <c r="I12" s="4">
        <v>1.257415E-3</v>
      </c>
      <c r="J12" s="2">
        <v>1.1298000000000001E-2</v>
      </c>
      <c r="K12" s="2" t="s">
        <v>12</v>
      </c>
      <c r="L12" s="2">
        <v>4537</v>
      </c>
      <c r="M12" s="2">
        <v>1397227</v>
      </c>
      <c r="N12" s="2">
        <v>3753.4415389999999</v>
      </c>
      <c r="O12" s="4">
        <v>1329308</v>
      </c>
      <c r="P12" s="2">
        <v>558890.80000000005</v>
      </c>
      <c r="Q12" s="4">
        <v>635756.1</v>
      </c>
      <c r="R12" s="2">
        <v>76865.299564999994</v>
      </c>
      <c r="S12" s="2">
        <v>354.15716300000003</v>
      </c>
      <c r="T12" s="2">
        <v>0.13753199999999999</v>
      </c>
      <c r="U12" s="2">
        <v>307.96275100000003</v>
      </c>
    </row>
    <row r="13" spans="1:21" x14ac:dyDescent="0.4">
      <c r="A13" s="1">
        <v>0</v>
      </c>
      <c r="B13" s="2" t="s">
        <v>9</v>
      </c>
      <c r="C13" s="2" t="s">
        <v>20</v>
      </c>
      <c r="D13" s="2">
        <v>611</v>
      </c>
      <c r="E13" s="2">
        <v>261590</v>
      </c>
      <c r="F13" s="2">
        <v>6.2170000000000003E-3</v>
      </c>
      <c r="G13" s="2">
        <v>4.0150000000000003E-3</v>
      </c>
      <c r="H13" s="2">
        <v>-4.0138350000000003</v>
      </c>
      <c r="I13" s="4">
        <v>1.0491520000000001E-9</v>
      </c>
      <c r="J13" s="2">
        <v>0.224249</v>
      </c>
      <c r="K13" s="2" t="s">
        <v>12</v>
      </c>
      <c r="L13" s="2">
        <v>611</v>
      </c>
      <c r="M13" s="2">
        <v>261590</v>
      </c>
      <c r="N13" s="2">
        <v>750.68022299999996</v>
      </c>
      <c r="O13" s="4">
        <v>305322.3</v>
      </c>
      <c r="P13" s="2">
        <v>104636</v>
      </c>
      <c r="Q13" s="4">
        <v>112487.2</v>
      </c>
      <c r="R13" s="2">
        <v>7851.1585219999997</v>
      </c>
      <c r="S13" s="2">
        <v>406.72749599999997</v>
      </c>
      <c r="T13" s="2">
        <v>7.5033000000000002E-2</v>
      </c>
      <c r="U13" s="2">
        <v>428.13420600000001</v>
      </c>
    </row>
    <row r="14" spans="1:21" x14ac:dyDescent="0.4">
      <c r="A14" s="1">
        <v>9</v>
      </c>
      <c r="B14" s="2" t="s">
        <v>11</v>
      </c>
      <c r="C14" s="2" t="s">
        <v>20</v>
      </c>
      <c r="D14" s="2">
        <v>758</v>
      </c>
      <c r="E14" s="2">
        <v>240773</v>
      </c>
      <c r="F14" s="2">
        <v>7.7120000000000001E-3</v>
      </c>
      <c r="G14" s="2">
        <v>3.6960000000000001E-3</v>
      </c>
      <c r="H14" s="2">
        <v>0.480381</v>
      </c>
      <c r="I14" s="4">
        <v>0.28729939999999998</v>
      </c>
      <c r="J14" s="2">
        <v>7.143E-3</v>
      </c>
      <c r="K14" s="2" t="s">
        <v>10</v>
      </c>
      <c r="L14" s="2">
        <v>758</v>
      </c>
      <c r="M14" s="2">
        <v>240773</v>
      </c>
      <c r="N14" s="2">
        <v>758</v>
      </c>
      <c r="O14" s="4">
        <v>240773</v>
      </c>
      <c r="P14" s="2">
        <v>96309.2</v>
      </c>
      <c r="Q14" s="4">
        <v>96309.2</v>
      </c>
      <c r="R14" s="2">
        <v>0</v>
      </c>
      <c r="S14" s="2">
        <v>317.64247999999998</v>
      </c>
      <c r="T14" s="2">
        <v>0</v>
      </c>
      <c r="U14" s="2">
        <v>317.64247999999998</v>
      </c>
    </row>
    <row r="15" spans="1:21" x14ac:dyDescent="0.4">
      <c r="A15" s="1">
        <v>13</v>
      </c>
      <c r="B15" s="2" t="s">
        <v>8</v>
      </c>
      <c r="C15" s="2" t="s">
        <v>18</v>
      </c>
      <c r="D15" s="2">
        <v>250</v>
      </c>
      <c r="E15" s="2">
        <v>119470</v>
      </c>
      <c r="F15" s="2">
        <v>2.5439999999999998E-3</v>
      </c>
      <c r="G15" s="2">
        <v>1.8339999999999999E-3</v>
      </c>
      <c r="H15" s="2">
        <v>-0.37666699999999997</v>
      </c>
      <c r="I15" s="4">
        <v>9.8429399999999992E-4</v>
      </c>
      <c r="J15" s="2">
        <v>6.6737000000000005E-2</v>
      </c>
      <c r="K15" s="2" t="s">
        <v>7</v>
      </c>
      <c r="L15" s="2">
        <v>250</v>
      </c>
      <c r="M15" s="2">
        <v>119470</v>
      </c>
      <c r="N15" s="2">
        <v>245.447553</v>
      </c>
      <c r="O15" s="4">
        <v>123159.2</v>
      </c>
      <c r="P15" s="2">
        <v>47788</v>
      </c>
      <c r="Q15" s="4">
        <v>52782.51</v>
      </c>
      <c r="R15" s="2">
        <v>4994.5145000000002</v>
      </c>
      <c r="S15" s="2">
        <v>501.774</v>
      </c>
      <c r="T15" s="2">
        <v>0.104514</v>
      </c>
      <c r="U15" s="2">
        <v>477.88</v>
      </c>
    </row>
    <row r="16" spans="1:21" x14ac:dyDescent="0.4">
      <c r="A16" s="1">
        <v>14</v>
      </c>
      <c r="B16" s="2" t="s">
        <v>8</v>
      </c>
      <c r="C16" s="2" t="s">
        <v>19</v>
      </c>
      <c r="D16" s="2">
        <v>65</v>
      </c>
      <c r="E16" s="2">
        <v>58200</v>
      </c>
      <c r="F16" s="2">
        <v>6.6100000000000002E-4</v>
      </c>
      <c r="G16" s="2">
        <v>8.9300000000000002E-4</v>
      </c>
      <c r="H16" s="2">
        <v>7.6391000000000001E-2</v>
      </c>
      <c r="I16" s="4">
        <v>0.88154429999999995</v>
      </c>
      <c r="J16" s="2">
        <v>1.9671000000000001E-2</v>
      </c>
      <c r="K16" s="2" t="s">
        <v>10</v>
      </c>
      <c r="L16" s="2">
        <v>65</v>
      </c>
      <c r="M16" s="2">
        <v>58200</v>
      </c>
      <c r="N16" s="2">
        <v>65</v>
      </c>
      <c r="O16" s="4">
        <v>58200</v>
      </c>
      <c r="P16" s="2">
        <v>23280</v>
      </c>
      <c r="Q16" s="4">
        <v>23280</v>
      </c>
      <c r="R16" s="2">
        <v>0</v>
      </c>
      <c r="S16" s="2">
        <v>895.38461500000005</v>
      </c>
      <c r="T16" s="2">
        <v>0</v>
      </c>
      <c r="U16" s="2">
        <v>895.38461500000005</v>
      </c>
    </row>
    <row r="17" spans="1:21" x14ac:dyDescent="0.4">
      <c r="A17" s="1">
        <v>12</v>
      </c>
      <c r="B17" s="2" t="s">
        <v>8</v>
      </c>
      <c r="C17" s="2" t="s">
        <v>20</v>
      </c>
      <c r="D17" s="2">
        <v>142</v>
      </c>
      <c r="E17" s="2">
        <v>41755</v>
      </c>
      <c r="F17" s="2">
        <v>1.4450000000000001E-3</v>
      </c>
      <c r="G17" s="2">
        <v>6.4099999999999997E-4</v>
      </c>
      <c r="H17" s="2">
        <v>0.554894</v>
      </c>
      <c r="I17" s="4">
        <v>0.17780199999999999</v>
      </c>
      <c r="J17" s="2">
        <v>2.8554E-2</v>
      </c>
      <c r="K17" s="2" t="s">
        <v>10</v>
      </c>
      <c r="L17" s="2">
        <v>142</v>
      </c>
      <c r="M17" s="2">
        <v>41755</v>
      </c>
      <c r="N17" s="2">
        <v>142</v>
      </c>
      <c r="O17" s="4">
        <v>41755</v>
      </c>
      <c r="P17" s="2">
        <v>16702</v>
      </c>
      <c r="Q17" s="4">
        <v>16702</v>
      </c>
      <c r="R17" s="2">
        <v>0</v>
      </c>
      <c r="S17" s="2">
        <v>294.04929600000003</v>
      </c>
      <c r="T17" s="2">
        <v>0</v>
      </c>
      <c r="U17" s="2">
        <v>294.04929600000003</v>
      </c>
    </row>
    <row r="20" spans="1:21" x14ac:dyDescent="0.4">
      <c r="A20" t="s">
        <v>68</v>
      </c>
      <c r="B20" t="s">
        <v>0</v>
      </c>
      <c r="C20" t="s">
        <v>14</v>
      </c>
      <c r="D20" t="s">
        <v>43</v>
      </c>
      <c r="E20" t="s">
        <v>24</v>
      </c>
      <c r="F20" t="s">
        <v>48</v>
      </c>
      <c r="G20" t="s">
        <v>49</v>
      </c>
      <c r="H20" t="s">
        <v>50</v>
      </c>
    </row>
    <row r="21" spans="1:21" x14ac:dyDescent="0.4">
      <c r="A21" t="str">
        <f>B21&amp;C21</f>
        <v>A) DressA) Premium</v>
      </c>
      <c r="B21" t="s">
        <v>9</v>
      </c>
      <c r="C21" t="s">
        <v>20</v>
      </c>
      <c r="D21">
        <v>-4.01</v>
      </c>
      <c r="E21" s="3">
        <v>1.0500000000000001E-9</v>
      </c>
      <c r="F21" t="s">
        <v>51</v>
      </c>
      <c r="G21" s="33">
        <v>4.0000000000000001E-3</v>
      </c>
      <c r="H21" t="s">
        <v>52</v>
      </c>
    </row>
    <row r="22" spans="1:21" x14ac:dyDescent="0.4">
      <c r="A22" t="str">
        <f t="shared" ref="A22:A35" si="0">B22&amp;C22</f>
        <v>A) DressC) Economy</v>
      </c>
      <c r="B22" t="s">
        <v>9</v>
      </c>
      <c r="C22" t="s">
        <v>19</v>
      </c>
      <c r="D22">
        <v>-2.72</v>
      </c>
      <c r="E22" s="3">
        <v>2.9499999999999999E-9</v>
      </c>
      <c r="F22" t="s">
        <v>53</v>
      </c>
      <c r="G22" s="33">
        <v>3.2000000000000001E-2</v>
      </c>
      <c r="H22" t="s">
        <v>52</v>
      </c>
    </row>
    <row r="23" spans="1:21" x14ac:dyDescent="0.4">
      <c r="A23" t="str">
        <f t="shared" si="0"/>
        <v>D) TopC) Economy</v>
      </c>
      <c r="B23" t="s">
        <v>11</v>
      </c>
      <c r="C23" t="s">
        <v>19</v>
      </c>
      <c r="D23">
        <v>-1.87</v>
      </c>
      <c r="E23" s="3">
        <v>7.5799999999999997E-10</v>
      </c>
      <c r="F23" t="s">
        <v>54</v>
      </c>
      <c r="G23" s="33">
        <v>3.9E-2</v>
      </c>
      <c r="H23" t="s">
        <v>52</v>
      </c>
    </row>
    <row r="24" spans="1:21" x14ac:dyDescent="0.4">
      <c r="A24" t="str">
        <f t="shared" si="0"/>
        <v>B) SetC) Economy</v>
      </c>
      <c r="B24" t="s">
        <v>6</v>
      </c>
      <c r="C24" t="s">
        <v>19</v>
      </c>
      <c r="D24">
        <v>-1.52</v>
      </c>
      <c r="E24" s="3">
        <v>5.4900000000000002E-12</v>
      </c>
      <c r="F24" t="s">
        <v>55</v>
      </c>
      <c r="G24" s="33">
        <v>0.20799999999999999</v>
      </c>
      <c r="H24" t="s">
        <v>52</v>
      </c>
    </row>
    <row r="25" spans="1:21" x14ac:dyDescent="0.4">
      <c r="A25" t="str">
        <f t="shared" si="0"/>
        <v>C) KurtaA) Premium</v>
      </c>
      <c r="B25" t="s">
        <v>13</v>
      </c>
      <c r="C25" t="s">
        <v>20</v>
      </c>
      <c r="D25">
        <v>-1.35</v>
      </c>
      <c r="E25">
        <v>1.1999999999999999E-3</v>
      </c>
      <c r="F25" t="s">
        <v>56</v>
      </c>
      <c r="G25" s="33">
        <v>2.1000000000000001E-2</v>
      </c>
      <c r="H25" t="s">
        <v>52</v>
      </c>
    </row>
    <row r="26" spans="1:21" x14ac:dyDescent="0.4">
      <c r="A26" t="str">
        <f t="shared" si="0"/>
        <v>B) SetB) Average</v>
      </c>
      <c r="B26" t="s">
        <v>6</v>
      </c>
      <c r="C26" t="s">
        <v>18</v>
      </c>
      <c r="D26">
        <v>-0.75</v>
      </c>
      <c r="E26" s="3">
        <v>1.68E-6</v>
      </c>
      <c r="F26" t="s">
        <v>57</v>
      </c>
      <c r="G26" s="33">
        <v>0.247</v>
      </c>
      <c r="H26" t="s">
        <v>58</v>
      </c>
    </row>
    <row r="27" spans="1:21" x14ac:dyDescent="0.4">
      <c r="A27" t="str">
        <f t="shared" si="0"/>
        <v>C) KurtaC) Economy</v>
      </c>
      <c r="B27" t="s">
        <v>13</v>
      </c>
      <c r="C27" t="s">
        <v>19</v>
      </c>
      <c r="D27">
        <v>-0.67</v>
      </c>
      <c r="E27" s="3">
        <v>2.9100000000000001E-6</v>
      </c>
      <c r="F27" t="s">
        <v>59</v>
      </c>
      <c r="G27" s="33">
        <v>8.3000000000000004E-2</v>
      </c>
      <c r="H27" t="s">
        <v>58</v>
      </c>
    </row>
    <row r="28" spans="1:21" x14ac:dyDescent="0.4">
      <c r="A28" t="str">
        <f t="shared" si="0"/>
        <v>Z) OtherB) Average</v>
      </c>
      <c r="B28" t="s">
        <v>8</v>
      </c>
      <c r="C28" t="s">
        <v>18</v>
      </c>
      <c r="D28">
        <v>-0.37</v>
      </c>
      <c r="E28">
        <v>9.7999999999999997E-4</v>
      </c>
      <c r="F28" t="s">
        <v>60</v>
      </c>
      <c r="G28" s="33">
        <v>2E-3</v>
      </c>
      <c r="H28" t="s">
        <v>58</v>
      </c>
    </row>
    <row r="29" spans="1:21" x14ac:dyDescent="0.4">
      <c r="A29" t="str">
        <f t="shared" si="0"/>
        <v>A) DressB) Average</v>
      </c>
      <c r="B29" t="s">
        <v>9</v>
      </c>
      <c r="C29" t="s">
        <v>18</v>
      </c>
      <c r="D29">
        <v>0.56000000000000005</v>
      </c>
      <c r="E29">
        <v>0.14399999999999999</v>
      </c>
      <c r="F29" t="s">
        <v>61</v>
      </c>
      <c r="G29" s="33">
        <v>0.11700000000000001</v>
      </c>
      <c r="H29" t="s">
        <v>62</v>
      </c>
    </row>
    <row r="30" spans="1:21" x14ac:dyDescent="0.4">
      <c r="A30" t="str">
        <f t="shared" si="0"/>
        <v>B) SetA) Premium</v>
      </c>
      <c r="B30" t="s">
        <v>6</v>
      </c>
      <c r="C30" t="s">
        <v>20</v>
      </c>
      <c r="D30">
        <v>0.46</v>
      </c>
      <c r="E30">
        <v>8.6999999999999994E-2</v>
      </c>
      <c r="F30" t="s">
        <v>63</v>
      </c>
      <c r="G30" s="33">
        <v>4.3999999999999997E-2</v>
      </c>
      <c r="H30" t="s">
        <v>62</v>
      </c>
    </row>
    <row r="31" spans="1:21" x14ac:dyDescent="0.4">
      <c r="A31" t="str">
        <f t="shared" si="0"/>
        <v>D) TopA) Premium</v>
      </c>
      <c r="B31" t="s">
        <v>11</v>
      </c>
      <c r="C31" t="s">
        <v>20</v>
      </c>
      <c r="D31">
        <v>0.48</v>
      </c>
      <c r="E31">
        <v>0.28699999999999998</v>
      </c>
      <c r="F31" t="s">
        <v>64</v>
      </c>
      <c r="G31" s="33">
        <v>4.0000000000000001E-3</v>
      </c>
      <c r="H31" t="s">
        <v>62</v>
      </c>
    </row>
    <row r="32" spans="1:21" x14ac:dyDescent="0.4">
      <c r="A32" t="str">
        <f t="shared" si="0"/>
        <v>Z) OtherA) Premium</v>
      </c>
      <c r="B32" t="s">
        <v>8</v>
      </c>
      <c r="C32" t="s">
        <v>20</v>
      </c>
      <c r="D32">
        <v>0.55000000000000004</v>
      </c>
      <c r="E32">
        <v>0.17699999999999999</v>
      </c>
      <c r="F32" t="s">
        <v>65</v>
      </c>
      <c r="G32" s="33">
        <v>1E-3</v>
      </c>
      <c r="H32" t="s">
        <v>62</v>
      </c>
    </row>
    <row r="33" spans="1:8" x14ac:dyDescent="0.4">
      <c r="A33" t="str">
        <f t="shared" si="0"/>
        <v>Z) OtherC) Economy</v>
      </c>
      <c r="B33" t="s">
        <v>8</v>
      </c>
      <c r="C33" t="s">
        <v>19</v>
      </c>
      <c r="D33">
        <v>7.0000000000000007E-2</v>
      </c>
      <c r="E33">
        <v>0.88100000000000001</v>
      </c>
      <c r="F33" t="s">
        <v>66</v>
      </c>
      <c r="G33" s="33">
        <v>1E-3</v>
      </c>
      <c r="H33" t="s">
        <v>62</v>
      </c>
    </row>
    <row r="34" spans="1:8" x14ac:dyDescent="0.4">
      <c r="A34" t="str">
        <f t="shared" si="0"/>
        <v>D) TopB) Average</v>
      </c>
      <c r="B34" t="s">
        <v>11</v>
      </c>
      <c r="C34" t="s">
        <v>18</v>
      </c>
      <c r="D34">
        <v>1.21</v>
      </c>
      <c r="E34" s="3">
        <v>2.0399999999999999E-10</v>
      </c>
      <c r="F34" t="s">
        <v>69</v>
      </c>
      <c r="G34" s="33">
        <v>3.3000000000000002E-2</v>
      </c>
      <c r="H34" t="s">
        <v>67</v>
      </c>
    </row>
    <row r="35" spans="1:8" x14ac:dyDescent="0.4">
      <c r="A35" t="str">
        <f t="shared" si="0"/>
        <v>C) KurtaB) Average</v>
      </c>
      <c r="B35" s="34" t="s">
        <v>13</v>
      </c>
      <c r="C35" s="35" t="s">
        <v>18</v>
      </c>
      <c r="F35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Elasticity Insights</vt:lpstr>
      <vt:lpstr>Profit Summary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Rishit Mehta</dc:creator>
  <cp:lastModifiedBy>Rishit Mehta</cp:lastModifiedBy>
  <dcterms:created xsi:type="dcterms:W3CDTF">2025-09-17T06:41:01Z</dcterms:created>
  <dcterms:modified xsi:type="dcterms:W3CDTF">2025-09-17T10:39:08Z</dcterms:modified>
</cp:coreProperties>
</file>