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7th Sem\Well Performance\New folder\"/>
    </mc:Choice>
  </mc:AlternateContent>
  <xr:revisionPtr revIDLastSave="0" documentId="13_ncr:1_{B87576E8-5061-4B1A-AC2A-6B46D1EEA5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to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7" i="1"/>
  <c r="H16" i="1"/>
  <c r="H15" i="1"/>
  <c r="H14" i="1"/>
  <c r="I5" i="1"/>
  <c r="I11" i="1"/>
  <c r="I8" i="1"/>
  <c r="I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2" i="1"/>
  <c r="I2" i="1"/>
  <c r="I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</calcChain>
</file>

<file path=xl/sharedStrings.xml><?xml version="1.0" encoding="utf-8"?>
<sst xmlns="http://schemas.openxmlformats.org/spreadsheetml/2006/main" count="17" uniqueCount="17">
  <si>
    <t>t (hrs)</t>
  </si>
  <si>
    <t>FBHP (psia)</t>
  </si>
  <si>
    <t>k</t>
  </si>
  <si>
    <t>Slope(trans)</t>
  </si>
  <si>
    <t>slope(PSS)</t>
  </si>
  <si>
    <t>t*slope(PSS)</t>
  </si>
  <si>
    <t>PSS(P') =</t>
  </si>
  <si>
    <t xml:space="preserve">a </t>
  </si>
  <si>
    <t>b</t>
  </si>
  <si>
    <t>P'</t>
  </si>
  <si>
    <t>skin</t>
  </si>
  <si>
    <t>Shape Factor</t>
  </si>
  <si>
    <t>Drainage Area</t>
  </si>
  <si>
    <t>acre</t>
  </si>
  <si>
    <t>md</t>
  </si>
  <si>
    <t>Delta P (psia)</t>
  </si>
  <si>
    <t>t dP/dt (psia)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</si>
</sst>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FBHP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Tutorial!$B$2:$B$31</c:f>
              <c:numCache>
                <c:formatCode>General</c:formatCode>
                <c:ptCount val="30"/>
                <c:pt idx="0">
                  <c:v>4412</c:v>
                </c:pt>
                <c:pt idx="1">
                  <c:v>3812</c:v>
                </c:pt>
                <c:pt idx="2">
                  <c:v>3699</c:v>
                </c:pt>
                <c:pt idx="3">
                  <c:v>3653</c:v>
                </c:pt>
                <c:pt idx="4">
                  <c:v>3628</c:v>
                </c:pt>
                <c:pt idx="5">
                  <c:v>3615</c:v>
                </c:pt>
                <c:pt idx="6">
                  <c:v>3607</c:v>
                </c:pt>
                <c:pt idx="7">
                  <c:v>3600</c:v>
                </c:pt>
                <c:pt idx="8">
                  <c:v>3593</c:v>
                </c:pt>
                <c:pt idx="9">
                  <c:v>3586</c:v>
                </c:pt>
                <c:pt idx="10">
                  <c:v>3573</c:v>
                </c:pt>
                <c:pt idx="11">
                  <c:v>3567</c:v>
                </c:pt>
                <c:pt idx="12">
                  <c:v>3561</c:v>
                </c:pt>
                <c:pt idx="13">
                  <c:v>3555</c:v>
                </c:pt>
                <c:pt idx="14">
                  <c:v>3549</c:v>
                </c:pt>
                <c:pt idx="15">
                  <c:v>3544</c:v>
                </c:pt>
                <c:pt idx="16">
                  <c:v>3537</c:v>
                </c:pt>
                <c:pt idx="17">
                  <c:v>3532</c:v>
                </c:pt>
                <c:pt idx="18">
                  <c:v>3526</c:v>
                </c:pt>
                <c:pt idx="19">
                  <c:v>3521</c:v>
                </c:pt>
                <c:pt idx="20">
                  <c:v>3515</c:v>
                </c:pt>
                <c:pt idx="21">
                  <c:v>3509</c:v>
                </c:pt>
                <c:pt idx="22">
                  <c:v>3503</c:v>
                </c:pt>
                <c:pt idx="23">
                  <c:v>3497</c:v>
                </c:pt>
                <c:pt idx="24">
                  <c:v>3490</c:v>
                </c:pt>
                <c:pt idx="25">
                  <c:v>3481</c:v>
                </c:pt>
                <c:pt idx="26">
                  <c:v>3472</c:v>
                </c:pt>
                <c:pt idx="27">
                  <c:v>3460</c:v>
                </c:pt>
                <c:pt idx="28">
                  <c:v>3446</c:v>
                </c:pt>
                <c:pt idx="29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C-430D-BCD4-4E68107E33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5776902887139106E-2"/>
                  <c:y val="5.9268372703412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Tutorial!$A$16:$A$19</c:f>
              <c:numCache>
                <c:formatCode>General</c:formatCode>
                <c:ptCount val="4"/>
                <c:pt idx="0">
                  <c:v>29.8</c:v>
                </c:pt>
                <c:pt idx="1">
                  <c:v>35.799999999999997</c:v>
                </c:pt>
                <c:pt idx="2">
                  <c:v>43</c:v>
                </c:pt>
                <c:pt idx="3">
                  <c:v>51.5</c:v>
                </c:pt>
              </c:numCache>
            </c:numRef>
          </c:xVal>
          <c:yVal>
            <c:numRef>
              <c:f>Tutorial!$B$16:$B$19</c:f>
              <c:numCache>
                <c:formatCode>General</c:formatCode>
                <c:ptCount val="4"/>
                <c:pt idx="0">
                  <c:v>3549</c:v>
                </c:pt>
                <c:pt idx="1">
                  <c:v>3544</c:v>
                </c:pt>
                <c:pt idx="2">
                  <c:v>3537</c:v>
                </c:pt>
                <c:pt idx="3">
                  <c:v>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5-443F-AF2B-A2259A54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70655"/>
        <c:axId val="1432054815"/>
      </c:scatterChart>
      <c:valAx>
        <c:axId val="1432070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54815"/>
        <c:crosses val="autoZero"/>
        <c:crossBetween val="midCat"/>
      </c:valAx>
      <c:valAx>
        <c:axId val="14320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7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0.16708333333333336"/>
          <c:w val="0.8521968503937007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Delta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3563648293963257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Tutorial!$A$12:$A$24</c:f>
              <c:numCache>
                <c:formatCode>General</c:formatCode>
                <c:ptCount val="13"/>
                <c:pt idx="0">
                  <c:v>14.4</c:v>
                </c:pt>
                <c:pt idx="1">
                  <c:v>17.3</c:v>
                </c:pt>
                <c:pt idx="2">
                  <c:v>20.7</c:v>
                </c:pt>
                <c:pt idx="3">
                  <c:v>24.9</c:v>
                </c:pt>
                <c:pt idx="4">
                  <c:v>29.8</c:v>
                </c:pt>
                <c:pt idx="5">
                  <c:v>35.799999999999997</c:v>
                </c:pt>
                <c:pt idx="6">
                  <c:v>43</c:v>
                </c:pt>
                <c:pt idx="7">
                  <c:v>51.5</c:v>
                </c:pt>
                <c:pt idx="8">
                  <c:v>61.8</c:v>
                </c:pt>
                <c:pt idx="9">
                  <c:v>74.2</c:v>
                </c:pt>
                <c:pt idx="10">
                  <c:v>89.1</c:v>
                </c:pt>
                <c:pt idx="11">
                  <c:v>107</c:v>
                </c:pt>
                <c:pt idx="12">
                  <c:v>128</c:v>
                </c:pt>
              </c:numCache>
            </c:numRef>
          </c:xVal>
          <c:yVal>
            <c:numRef>
              <c:f>Tutorial!$C$12:$C$24</c:f>
              <c:numCache>
                <c:formatCode>General</c:formatCode>
                <c:ptCount val="13"/>
                <c:pt idx="0">
                  <c:v>839</c:v>
                </c:pt>
                <c:pt idx="1">
                  <c:v>845</c:v>
                </c:pt>
                <c:pt idx="2">
                  <c:v>851</c:v>
                </c:pt>
                <c:pt idx="3">
                  <c:v>857</c:v>
                </c:pt>
                <c:pt idx="4">
                  <c:v>863</c:v>
                </c:pt>
                <c:pt idx="5">
                  <c:v>868</c:v>
                </c:pt>
                <c:pt idx="6">
                  <c:v>875</c:v>
                </c:pt>
                <c:pt idx="7">
                  <c:v>880</c:v>
                </c:pt>
                <c:pt idx="8">
                  <c:v>886</c:v>
                </c:pt>
                <c:pt idx="9">
                  <c:v>891</c:v>
                </c:pt>
                <c:pt idx="10">
                  <c:v>897</c:v>
                </c:pt>
                <c:pt idx="11">
                  <c:v>903</c:v>
                </c:pt>
                <c:pt idx="12">
                  <c:v>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C-4715-81B1-74576375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09775"/>
        <c:axId val="2032011695"/>
      </c:scatterChart>
      <c:valAx>
        <c:axId val="2032009775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1695"/>
        <c:crosses val="autoZero"/>
        <c:crossBetween val="midCat"/>
      </c:valAx>
      <c:valAx>
        <c:axId val="2032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0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Delta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Tutorial!$C$2:$C$31</c:f>
              <c:numCache>
                <c:formatCode>General</c:formatCode>
                <c:ptCount val="30"/>
                <c:pt idx="0">
                  <c:v>0</c:v>
                </c:pt>
                <c:pt idx="1">
                  <c:v>600</c:v>
                </c:pt>
                <c:pt idx="2">
                  <c:v>713</c:v>
                </c:pt>
                <c:pt idx="3">
                  <c:v>759</c:v>
                </c:pt>
                <c:pt idx="4">
                  <c:v>784</c:v>
                </c:pt>
                <c:pt idx="5">
                  <c:v>797</c:v>
                </c:pt>
                <c:pt idx="6">
                  <c:v>805</c:v>
                </c:pt>
                <c:pt idx="7">
                  <c:v>812</c:v>
                </c:pt>
                <c:pt idx="8">
                  <c:v>819</c:v>
                </c:pt>
                <c:pt idx="9">
                  <c:v>826</c:v>
                </c:pt>
                <c:pt idx="10">
                  <c:v>839</c:v>
                </c:pt>
                <c:pt idx="11">
                  <c:v>845</c:v>
                </c:pt>
                <c:pt idx="12">
                  <c:v>851</c:v>
                </c:pt>
                <c:pt idx="13">
                  <c:v>857</c:v>
                </c:pt>
                <c:pt idx="14">
                  <c:v>863</c:v>
                </c:pt>
                <c:pt idx="15">
                  <c:v>868</c:v>
                </c:pt>
                <c:pt idx="16">
                  <c:v>875</c:v>
                </c:pt>
                <c:pt idx="17">
                  <c:v>880</c:v>
                </c:pt>
                <c:pt idx="18">
                  <c:v>886</c:v>
                </c:pt>
                <c:pt idx="19">
                  <c:v>891</c:v>
                </c:pt>
                <c:pt idx="20">
                  <c:v>897</c:v>
                </c:pt>
                <c:pt idx="21">
                  <c:v>903</c:v>
                </c:pt>
                <c:pt idx="22">
                  <c:v>909</c:v>
                </c:pt>
                <c:pt idx="23">
                  <c:v>915</c:v>
                </c:pt>
                <c:pt idx="24">
                  <c:v>922</c:v>
                </c:pt>
                <c:pt idx="25">
                  <c:v>931</c:v>
                </c:pt>
                <c:pt idx="26">
                  <c:v>940</c:v>
                </c:pt>
                <c:pt idx="27">
                  <c:v>952</c:v>
                </c:pt>
                <c:pt idx="28">
                  <c:v>966</c:v>
                </c:pt>
                <c:pt idx="29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4-4973-BBCD-3EE4D3E55AD8}"/>
            </c:ext>
          </c:extLst>
        </c:ser>
        <c:ser>
          <c:idx val="1"/>
          <c:order val="1"/>
          <c:tx>
            <c:v>P'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Tutorial!$D$2:$D$31</c:f>
              <c:numCache>
                <c:formatCode>General</c:formatCode>
                <c:ptCount val="30"/>
                <c:pt idx="0">
                  <c:v>0</c:v>
                </c:pt>
                <c:pt idx="1">
                  <c:v>600</c:v>
                </c:pt>
                <c:pt idx="2">
                  <c:v>644.76470588235316</c:v>
                </c:pt>
                <c:pt idx="3">
                  <c:v>150.98823529411763</c:v>
                </c:pt>
                <c:pt idx="4">
                  <c:v>82.172131147540995</c:v>
                </c:pt>
                <c:pt idx="5">
                  <c:v>77.358024691357983</c:v>
                </c:pt>
                <c:pt idx="6">
                  <c:v>48.166666666666671</c:v>
                </c:pt>
                <c:pt idx="7">
                  <c:v>41.879310344827587</c:v>
                </c:pt>
                <c:pt idx="8">
                  <c:v>42.20289855072464</c:v>
                </c:pt>
                <c:pt idx="9">
                  <c:v>41.874251497005993</c:v>
                </c:pt>
                <c:pt idx="10">
                  <c:v>42.448979591836739</c:v>
                </c:pt>
                <c:pt idx="11">
                  <c:v>35.793103448275865</c:v>
                </c:pt>
                <c:pt idx="12">
                  <c:v>36.529411764705891</c:v>
                </c:pt>
                <c:pt idx="13">
                  <c:v>35.571428571428569</c:v>
                </c:pt>
                <c:pt idx="14">
                  <c:v>36.489795918367335</c:v>
                </c:pt>
                <c:pt idx="15">
                  <c:v>29.83333333333335</c:v>
                </c:pt>
                <c:pt idx="16">
                  <c:v>41.805555555555536</c:v>
                </c:pt>
                <c:pt idx="17">
                  <c:v>30.294117647058822</c:v>
                </c:pt>
                <c:pt idx="18">
                  <c:v>36.000000000000007</c:v>
                </c:pt>
                <c:pt idx="19">
                  <c:v>29.919354838709662</c:v>
                </c:pt>
                <c:pt idx="20">
                  <c:v>35.879194630872497</c:v>
                </c:pt>
                <c:pt idx="21">
                  <c:v>35.865921787709489</c:v>
                </c:pt>
                <c:pt idx="22">
                  <c:v>36.571428571428569</c:v>
                </c:pt>
                <c:pt idx="23">
                  <c:v>35.53846153846154</c:v>
                </c:pt>
                <c:pt idx="24">
                  <c:v>41.774193548387096</c:v>
                </c:pt>
                <c:pt idx="25">
                  <c:v>54</c:v>
                </c:pt>
                <c:pt idx="26">
                  <c:v>54.409090909090907</c:v>
                </c:pt>
                <c:pt idx="27">
                  <c:v>72.226415094339629</c:v>
                </c:pt>
                <c:pt idx="28">
                  <c:v>83.78125</c:v>
                </c:pt>
                <c:pt idx="29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4-4973-BBCD-3EE4D3E55AD8}"/>
            </c:ext>
          </c:extLst>
        </c:ser>
        <c:ser>
          <c:idx val="2"/>
          <c:order val="2"/>
          <c:tx>
            <c:v>P' (PSS)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Tutorial!$F$2:$F$31</c:f>
              <c:numCache>
                <c:formatCode>General</c:formatCode>
                <c:ptCount val="30"/>
                <c:pt idx="0">
                  <c:v>0</c:v>
                </c:pt>
                <c:pt idx="1">
                  <c:v>0.35455999999999999</c:v>
                </c:pt>
                <c:pt idx="2">
                  <c:v>0.42990399999999995</c:v>
                </c:pt>
                <c:pt idx="3">
                  <c:v>0.61826400000000004</c:v>
                </c:pt>
                <c:pt idx="4">
                  <c:v>0.88861599999999996</c:v>
                </c:pt>
                <c:pt idx="5">
                  <c:v>1.068112</c:v>
                </c:pt>
                <c:pt idx="6">
                  <c:v>1.280848</c:v>
                </c:pt>
                <c:pt idx="7">
                  <c:v>1.5379039999999999</c:v>
                </c:pt>
                <c:pt idx="8">
                  <c:v>1.843712</c:v>
                </c:pt>
                <c:pt idx="9">
                  <c:v>2.213784</c:v>
                </c:pt>
                <c:pt idx="10">
                  <c:v>3.1910400000000001</c:v>
                </c:pt>
                <c:pt idx="11">
                  <c:v>3.8336800000000002</c:v>
                </c:pt>
                <c:pt idx="12">
                  <c:v>4.5871199999999996</c:v>
                </c:pt>
                <c:pt idx="13">
                  <c:v>5.5178399999999996</c:v>
                </c:pt>
                <c:pt idx="14">
                  <c:v>6.6036799999999998</c:v>
                </c:pt>
                <c:pt idx="15">
                  <c:v>7.933279999999999</c:v>
                </c:pt>
                <c:pt idx="16">
                  <c:v>9.5288000000000004</c:v>
                </c:pt>
                <c:pt idx="17">
                  <c:v>11.4124</c:v>
                </c:pt>
                <c:pt idx="18">
                  <c:v>13.694879999999999</c:v>
                </c:pt>
                <c:pt idx="19">
                  <c:v>16.442720000000001</c:v>
                </c:pt>
                <c:pt idx="20">
                  <c:v>19.744559999999996</c:v>
                </c:pt>
                <c:pt idx="21">
                  <c:v>23.711199999999998</c:v>
                </c:pt>
                <c:pt idx="22">
                  <c:v>28.364799999999999</c:v>
                </c:pt>
                <c:pt idx="23">
                  <c:v>34.126399999999997</c:v>
                </c:pt>
                <c:pt idx="24">
                  <c:v>40.995999999999995</c:v>
                </c:pt>
                <c:pt idx="25">
                  <c:v>49.1952</c:v>
                </c:pt>
                <c:pt idx="26">
                  <c:v>58.945599999999999</c:v>
                </c:pt>
                <c:pt idx="27">
                  <c:v>70.690399999999997</c:v>
                </c:pt>
                <c:pt idx="28">
                  <c:v>84.872799999999998</c:v>
                </c:pt>
                <c:pt idx="29">
                  <c:v>101.93599999999999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4C4-4973-BBCD-3EE4D3E5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4383"/>
        <c:axId val="102105823"/>
      </c:scatterChart>
      <c:valAx>
        <c:axId val="10210438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823"/>
        <c:crossesAt val="1.0000000000000002E-2"/>
        <c:crossBetween val="midCat"/>
      </c:valAx>
      <c:valAx>
        <c:axId val="102105823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FBHP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3552730352582"/>
                  <c:y val="-2.407465098729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Tutorial!$A$25:$A$31</c:f>
              <c:numCache>
                <c:formatCode>General</c:formatCode>
                <c:ptCount val="7"/>
                <c:pt idx="0">
                  <c:v>154</c:v>
                </c:pt>
                <c:pt idx="1">
                  <c:v>185</c:v>
                </c:pt>
                <c:pt idx="2">
                  <c:v>222</c:v>
                </c:pt>
                <c:pt idx="3">
                  <c:v>266</c:v>
                </c:pt>
                <c:pt idx="4">
                  <c:v>319</c:v>
                </c:pt>
                <c:pt idx="5">
                  <c:v>383</c:v>
                </c:pt>
                <c:pt idx="6">
                  <c:v>460</c:v>
                </c:pt>
              </c:numCache>
            </c:numRef>
          </c:xVal>
          <c:yVal>
            <c:numRef>
              <c:f>Tutorial!$B$25:$B$31</c:f>
              <c:numCache>
                <c:formatCode>General</c:formatCode>
                <c:ptCount val="7"/>
                <c:pt idx="0">
                  <c:v>3497</c:v>
                </c:pt>
                <c:pt idx="1">
                  <c:v>3490</c:v>
                </c:pt>
                <c:pt idx="2">
                  <c:v>3481</c:v>
                </c:pt>
                <c:pt idx="3">
                  <c:v>3472</c:v>
                </c:pt>
                <c:pt idx="4">
                  <c:v>3460</c:v>
                </c:pt>
                <c:pt idx="5">
                  <c:v>3446</c:v>
                </c:pt>
                <c:pt idx="6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9-4197-85CB-E1674FE3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823"/>
        <c:axId val="114012863"/>
      </c:scatterChart>
      <c:valAx>
        <c:axId val="1140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2863"/>
        <c:crosses val="autoZero"/>
        <c:crossBetween val="midCat"/>
      </c:valAx>
      <c:valAx>
        <c:axId val="1140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85725</xdr:rowOff>
    </xdr:from>
    <xdr:to>
      <xdr:col>22</xdr:col>
      <xdr:colOff>333375</xdr:colOff>
      <xdr:row>19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62675" y="276225"/>
          <a:ext cx="63627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A drawdown test is perfomed in a well located in an estimated drainage area of</a:t>
          </a:r>
          <a:r>
            <a:rPr lang="en-IN" sz="1200" baseline="0"/>
            <a:t> of 151 acres. During the test, the well was produced at a stabilized rate of 250 stb/d for a period of 460 hrs. The initial reservoir pressure was 4412 psia. The recorded flowing bottomhole pressure versus time is given. </a:t>
          </a:r>
        </a:p>
        <a:p>
          <a:endParaRPr lang="en-IN" sz="1200" baseline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𝐹𝑜𝑟𝑚𝑎𝑡𝑖𝑜𝑛 𝑡ℎ𝑖𝑐𝑘𝑛𝑒𝑠𝑠=69 𝑓𝑡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𝑃𝑜𝑟𝑜𝑠𝑖𝑡𝑦=3.9%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𝑇𝑜𝑡𝑎𝑙 𝐶𝑜𝑚𝑝𝑟𝑒𝑠𝑠𝑖𝑏𝑖𝑙𝑖𝑡𝑦=17∗〖10〗^(−6)  〖𝑝𝑠𝑖〗^(−1)</a:t>
          </a:r>
          <a:endParaRPr lang="en-IN" sz="120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𝑓𝑜𝑟𝑚𝑎𝑡𝑖𝑜𝑛 𝑣𝑜𝑙𝑢𝑚𝑒 𝑓𝑎𝑐𝑡𝑜𝑟=1.136 𝑠𝑡𝑏/𝑑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𝑣𝑖𝑠𝑐𝑜𝑠𝑖𝑡𝑦=0.8 𝑐𝑝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𝑊𝑒𝑙𝑙𝑏𝑜𝑟𝑒 𝑟𝑎𝑑𝑖𝑢𝑠=0.198 𝑓𝑡</a:t>
          </a:r>
          <a:endParaRPr lang="en-IN" sz="1200" b="0"/>
        </a:p>
        <a:p>
          <a:endParaRPr lang="en-IN" sz="1200"/>
        </a:p>
        <a:p>
          <a:r>
            <a:rPr lang="en-IN" sz="1200"/>
            <a:t>Interpret the drawdown test.</a:t>
          </a:r>
        </a:p>
      </xdr:txBody>
    </xdr:sp>
    <xdr:clientData/>
  </xdr:twoCellAnchor>
  <xdr:twoCellAnchor>
    <xdr:from>
      <xdr:col>18</xdr:col>
      <xdr:colOff>207356</xdr:colOff>
      <xdr:row>6</xdr:row>
      <xdr:rowOff>76200</xdr:rowOff>
    </xdr:from>
    <xdr:to>
      <xdr:col>27</xdr:col>
      <xdr:colOff>228600</xdr:colOff>
      <xdr:row>23</xdr:row>
      <xdr:rowOff>128154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3A0BA-F739-619D-977E-870B3CD6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199409</xdr:colOff>
      <xdr:row>24</xdr:row>
      <xdr:rowOff>83016</xdr:rowOff>
    </xdr:from>
    <xdr:to>
      <xdr:col>27</xdr:col>
      <xdr:colOff>254000</xdr:colOff>
      <xdr:row>42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DF19D-8656-30F0-AC18-E197CF64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368301</xdr:colOff>
      <xdr:row>15</xdr:row>
      <xdr:rowOff>111009</xdr:rowOff>
    </xdr:from>
    <xdr:to>
      <xdr:col>17</xdr:col>
      <xdr:colOff>267413</xdr:colOff>
      <xdr:row>31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A5D312-65F7-18B1-609C-462A7AA4F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32</xdr:row>
      <xdr:rowOff>53486</xdr:rowOff>
    </xdr:from>
    <xdr:to>
      <xdr:col>17</xdr:col>
      <xdr:colOff>317499</xdr:colOff>
      <xdr:row>49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F2726-05BF-495F-E33F-28570EEB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60" zoomScaleNormal="149" workbookViewId="0">
      <selection activeCell="AH17" sqref="AH17"/>
    </sheetView>
  </sheetViews>
  <sheetFormatPr defaultRowHeight="14.4"/>
  <cols>
    <col min="2" max="2" width="11.77734375" bestFit="1" customWidth="1"/>
    <col min="3" max="3" width="13.109375" bestFit="1" customWidth="1"/>
    <col min="4" max="4" width="13.44140625" bestFit="1" customWidth="1"/>
    <col min="6" max="6" width="10.109375" bestFit="1" customWidth="1"/>
    <col min="7" max="7" width="13" bestFit="1" customWidth="1"/>
    <col min="8" max="8" width="14.21875" bestFit="1" customWidth="1"/>
  </cols>
  <sheetData>
    <row r="1" spans="1:10">
      <c r="A1" t="s">
        <v>0</v>
      </c>
      <c r="B1" t="s">
        <v>1</v>
      </c>
      <c r="C1" t="s">
        <v>15</v>
      </c>
      <c r="D1" t="s">
        <v>16</v>
      </c>
      <c r="F1" t="s">
        <v>6</v>
      </c>
      <c r="G1" t="s">
        <v>5</v>
      </c>
    </row>
    <row r="2" spans="1:10">
      <c r="A2">
        <v>0</v>
      </c>
      <c r="B2">
        <v>4412</v>
      </c>
      <c r="C2">
        <v>0</v>
      </c>
      <c r="D2">
        <v>0</v>
      </c>
      <c r="F2">
        <f t="shared" ref="F2:F31" si="0">A2*$I$6</f>
        <v>0</v>
      </c>
      <c r="H2" t="s">
        <v>3</v>
      </c>
      <c r="I2">
        <f>31.79*2.303</f>
        <v>73.212369999999993</v>
      </c>
    </row>
    <row r="3" spans="1:10">
      <c r="A3">
        <v>1.6</v>
      </c>
      <c r="B3">
        <v>3812</v>
      </c>
      <c r="C3">
        <f>$B$2-B3</f>
        <v>600</v>
      </c>
      <c r="D3">
        <f>(A3*(B2-B3))/(A3-A2)</f>
        <v>600</v>
      </c>
      <c r="F3">
        <f t="shared" si="0"/>
        <v>0.35455999999999999</v>
      </c>
    </row>
    <row r="4" spans="1:10">
      <c r="A4">
        <v>1.94</v>
      </c>
      <c r="B4">
        <v>3699</v>
      </c>
      <c r="C4">
        <f t="shared" ref="C4:C31" si="1">$B$2-B4</f>
        <v>713</v>
      </c>
      <c r="D4">
        <f t="shared" ref="D4:D31" si="2">(A4*(B3-B4))/(A4-A3)</f>
        <v>644.76470588235316</v>
      </c>
      <c r="F4">
        <f t="shared" si="0"/>
        <v>0.42990399999999995</v>
      </c>
      <c r="H4" s="2" t="s">
        <v>2</v>
      </c>
      <c r="I4">
        <f>(162.6*250*0.8*1.136)/(69*I2)</f>
        <v>7.312995592554028</v>
      </c>
      <c r="J4" t="s">
        <v>14</v>
      </c>
    </row>
    <row r="5" spans="1:10">
      <c r="A5">
        <v>2.79</v>
      </c>
      <c r="B5">
        <v>3653</v>
      </c>
      <c r="C5">
        <f t="shared" si="1"/>
        <v>759</v>
      </c>
      <c r="D5">
        <f t="shared" si="2"/>
        <v>150.98823529411763</v>
      </c>
      <c r="F5">
        <f t="shared" si="0"/>
        <v>0.61826400000000004</v>
      </c>
      <c r="H5" s="1" t="s">
        <v>10</v>
      </c>
      <c r="I5">
        <f>1.15*((4412-3657.1)/(I2)-LOG((I4)/(0.039*0.8*0.000017*0.198^2),10)+3.23)</f>
        <v>5.7441782989270811</v>
      </c>
    </row>
    <row r="6" spans="1:10">
      <c r="A6">
        <v>4.01</v>
      </c>
      <c r="B6">
        <v>3628</v>
      </c>
      <c r="C6">
        <f t="shared" si="1"/>
        <v>784</v>
      </c>
      <c r="D6">
        <f t="shared" si="2"/>
        <v>82.172131147540995</v>
      </c>
      <c r="F6">
        <f t="shared" si="0"/>
        <v>0.88861599999999996</v>
      </c>
      <c r="H6" t="s">
        <v>4</v>
      </c>
      <c r="I6">
        <v>0.22159999999999999</v>
      </c>
    </row>
    <row r="7" spans="1:10">
      <c r="A7">
        <v>4.82</v>
      </c>
      <c r="B7">
        <v>3615</v>
      </c>
      <c r="C7">
        <f t="shared" si="1"/>
        <v>797</v>
      </c>
      <c r="D7">
        <f t="shared" si="2"/>
        <v>77.358024691357983</v>
      </c>
      <c r="F7">
        <f t="shared" si="0"/>
        <v>1.068112</v>
      </c>
      <c r="H7" s="2" t="s">
        <v>11</v>
      </c>
      <c r="I7">
        <f>(4*151*43560)/(1.781*0.198^2*H16)</f>
        <v>33.609886736094026</v>
      </c>
    </row>
    <row r="8" spans="1:10">
      <c r="A8">
        <v>5.78</v>
      </c>
      <c r="B8">
        <v>3607</v>
      </c>
      <c r="C8">
        <f t="shared" si="1"/>
        <v>805</v>
      </c>
      <c r="D8">
        <f t="shared" si="2"/>
        <v>48.166666666666671</v>
      </c>
      <c r="F8">
        <f t="shared" si="0"/>
        <v>1.280848</v>
      </c>
      <c r="H8" t="s">
        <v>7</v>
      </c>
      <c r="I8">
        <f>0.23</f>
        <v>0.23</v>
      </c>
    </row>
    <row r="9" spans="1:10">
      <c r="A9">
        <v>6.94</v>
      </c>
      <c r="B9">
        <v>3600</v>
      </c>
      <c r="C9">
        <f t="shared" si="1"/>
        <v>812</v>
      </c>
      <c r="D9">
        <f t="shared" si="2"/>
        <v>41.879310344827587</v>
      </c>
      <c r="F9">
        <f t="shared" si="0"/>
        <v>1.5379039999999999</v>
      </c>
      <c r="H9" t="s">
        <v>8</v>
      </c>
      <c r="I9">
        <f>1</f>
        <v>1</v>
      </c>
    </row>
    <row r="10" spans="1:10">
      <c r="A10">
        <v>8.32</v>
      </c>
      <c r="B10">
        <v>3593</v>
      </c>
      <c r="C10">
        <f t="shared" si="1"/>
        <v>819</v>
      </c>
      <c r="D10">
        <f t="shared" si="2"/>
        <v>42.20289855072464</v>
      </c>
      <c r="F10">
        <f t="shared" si="0"/>
        <v>1.843712</v>
      </c>
    </row>
    <row r="11" spans="1:10">
      <c r="A11">
        <v>9.99</v>
      </c>
      <c r="B11">
        <v>3586</v>
      </c>
      <c r="C11">
        <f t="shared" si="1"/>
        <v>826</v>
      </c>
      <c r="D11">
        <f t="shared" si="2"/>
        <v>41.874251497005993</v>
      </c>
      <c r="F11">
        <f t="shared" si="0"/>
        <v>2.213784</v>
      </c>
      <c r="H11" t="s">
        <v>9</v>
      </c>
      <c r="I11">
        <f>I8*(A28^I9)</f>
        <v>61.18</v>
      </c>
    </row>
    <row r="12" spans="1:10">
      <c r="A12">
        <v>14.4</v>
      </c>
      <c r="B12">
        <v>3573</v>
      </c>
      <c r="C12">
        <f t="shared" si="1"/>
        <v>839</v>
      </c>
      <c r="D12">
        <f t="shared" si="2"/>
        <v>42.448979591836739</v>
      </c>
      <c r="F12">
        <f t="shared" si="0"/>
        <v>3.1910400000000001</v>
      </c>
      <c r="H12" s="1" t="s">
        <v>12</v>
      </c>
      <c r="I12">
        <f>(0.2339*250*1.136)/(I6*0.039*0.000017*69*43560)</f>
        <v>150.42787327854663</v>
      </c>
      <c r="J12" t="s">
        <v>13</v>
      </c>
    </row>
    <row r="13" spans="1:10">
      <c r="A13">
        <v>17.3</v>
      </c>
      <c r="B13">
        <v>3567</v>
      </c>
      <c r="C13">
        <f t="shared" si="1"/>
        <v>845</v>
      </c>
      <c r="D13">
        <f t="shared" si="2"/>
        <v>35.793103448275865</v>
      </c>
      <c r="F13">
        <f t="shared" si="0"/>
        <v>3.8336800000000002</v>
      </c>
    </row>
    <row r="14" spans="1:10">
      <c r="A14">
        <v>20.7</v>
      </c>
      <c r="B14">
        <v>3561</v>
      </c>
      <c r="C14">
        <f t="shared" si="1"/>
        <v>851</v>
      </c>
      <c r="D14">
        <f t="shared" si="2"/>
        <v>36.529411764705891</v>
      </c>
      <c r="F14">
        <f t="shared" si="0"/>
        <v>4.5871199999999996</v>
      </c>
      <c r="H14">
        <f>(((4412-3530.8)*I4*69)/(141.2*250*0.8*1.136))</f>
        <v>13.860403296659419</v>
      </c>
    </row>
    <row r="15" spans="1:10">
      <c r="A15">
        <v>24.9</v>
      </c>
      <c r="B15">
        <v>3555</v>
      </c>
      <c r="C15">
        <f t="shared" si="1"/>
        <v>857</v>
      </c>
      <c r="D15">
        <f t="shared" si="2"/>
        <v>35.571428571428569</v>
      </c>
      <c r="F15">
        <f t="shared" si="0"/>
        <v>5.5178399999999996</v>
      </c>
      <c r="H15">
        <f>(H14-I5)*2</f>
        <v>16.232449995464677</v>
      </c>
    </row>
    <row r="16" spans="1:10">
      <c r="A16">
        <v>29.8</v>
      </c>
      <c r="B16">
        <v>3549</v>
      </c>
      <c r="C16">
        <f t="shared" si="1"/>
        <v>863</v>
      </c>
      <c r="D16">
        <f t="shared" si="2"/>
        <v>36.489795918367335</v>
      </c>
      <c r="F16">
        <f t="shared" si="0"/>
        <v>6.6036799999999998</v>
      </c>
      <c r="H16">
        <f>EXP(H15)</f>
        <v>11211493.276117399</v>
      </c>
    </row>
    <row r="17" spans="1:6">
      <c r="A17">
        <v>35.799999999999997</v>
      </c>
      <c r="B17">
        <v>3544</v>
      </c>
      <c r="C17">
        <f t="shared" si="1"/>
        <v>868</v>
      </c>
      <c r="D17">
        <f t="shared" si="2"/>
        <v>29.83333333333335</v>
      </c>
      <c r="F17">
        <f t="shared" si="0"/>
        <v>7.933279999999999</v>
      </c>
    </row>
    <row r="18" spans="1:6">
      <c r="A18">
        <v>43</v>
      </c>
      <c r="B18">
        <v>3537</v>
      </c>
      <c r="C18">
        <f t="shared" si="1"/>
        <v>875</v>
      </c>
      <c r="D18">
        <f t="shared" si="2"/>
        <v>41.805555555555536</v>
      </c>
      <c r="F18">
        <f t="shared" si="0"/>
        <v>9.5288000000000004</v>
      </c>
    </row>
    <row r="19" spans="1:6">
      <c r="A19">
        <v>51.5</v>
      </c>
      <c r="B19">
        <v>3532</v>
      </c>
      <c r="C19">
        <f t="shared" si="1"/>
        <v>880</v>
      </c>
      <c r="D19">
        <f t="shared" si="2"/>
        <v>30.294117647058822</v>
      </c>
      <c r="F19">
        <f t="shared" si="0"/>
        <v>11.4124</v>
      </c>
    </row>
    <row r="20" spans="1:6">
      <c r="A20">
        <v>61.8</v>
      </c>
      <c r="B20">
        <v>3526</v>
      </c>
      <c r="C20">
        <f t="shared" si="1"/>
        <v>886</v>
      </c>
      <c r="D20">
        <f t="shared" si="2"/>
        <v>36.000000000000007</v>
      </c>
      <c r="F20">
        <f t="shared" si="0"/>
        <v>13.694879999999999</v>
      </c>
    </row>
    <row r="21" spans="1:6">
      <c r="A21">
        <v>74.2</v>
      </c>
      <c r="B21">
        <v>3521</v>
      </c>
      <c r="C21">
        <f t="shared" si="1"/>
        <v>891</v>
      </c>
      <c r="D21">
        <f t="shared" si="2"/>
        <v>29.919354838709662</v>
      </c>
      <c r="F21">
        <f t="shared" si="0"/>
        <v>16.442720000000001</v>
      </c>
    </row>
    <row r="22" spans="1:6">
      <c r="A22">
        <v>89.1</v>
      </c>
      <c r="B22">
        <v>3515</v>
      </c>
      <c r="C22">
        <f t="shared" si="1"/>
        <v>897</v>
      </c>
      <c r="D22">
        <f t="shared" si="2"/>
        <v>35.879194630872497</v>
      </c>
      <c r="F22">
        <f t="shared" si="0"/>
        <v>19.744559999999996</v>
      </c>
    </row>
    <row r="23" spans="1:6">
      <c r="A23">
        <v>107</v>
      </c>
      <c r="B23">
        <v>3509</v>
      </c>
      <c r="C23">
        <f t="shared" si="1"/>
        <v>903</v>
      </c>
      <c r="D23">
        <f t="shared" si="2"/>
        <v>35.865921787709489</v>
      </c>
      <c r="F23">
        <f t="shared" si="0"/>
        <v>23.711199999999998</v>
      </c>
    </row>
    <row r="24" spans="1:6">
      <c r="A24">
        <v>128</v>
      </c>
      <c r="B24">
        <v>3503</v>
      </c>
      <c r="C24">
        <f t="shared" si="1"/>
        <v>909</v>
      </c>
      <c r="D24">
        <f t="shared" si="2"/>
        <v>36.571428571428569</v>
      </c>
      <c r="F24">
        <f t="shared" si="0"/>
        <v>28.364799999999999</v>
      </c>
    </row>
    <row r="25" spans="1:6">
      <c r="A25">
        <v>154</v>
      </c>
      <c r="B25">
        <v>3497</v>
      </c>
      <c r="C25">
        <f t="shared" si="1"/>
        <v>915</v>
      </c>
      <c r="D25">
        <f t="shared" si="2"/>
        <v>35.53846153846154</v>
      </c>
      <c r="F25">
        <f t="shared" si="0"/>
        <v>34.126399999999997</v>
      </c>
    </row>
    <row r="26" spans="1:6">
      <c r="A26">
        <v>185</v>
      </c>
      <c r="B26">
        <v>3490</v>
      </c>
      <c r="C26">
        <f t="shared" si="1"/>
        <v>922</v>
      </c>
      <c r="D26">
        <f t="shared" si="2"/>
        <v>41.774193548387096</v>
      </c>
      <c r="F26">
        <f t="shared" si="0"/>
        <v>40.995999999999995</v>
      </c>
    </row>
    <row r="27" spans="1:6">
      <c r="A27">
        <v>222</v>
      </c>
      <c r="B27">
        <v>3481</v>
      </c>
      <c r="C27">
        <f t="shared" si="1"/>
        <v>931</v>
      </c>
      <c r="D27">
        <f t="shared" si="2"/>
        <v>54</v>
      </c>
      <c r="F27">
        <f t="shared" si="0"/>
        <v>49.1952</v>
      </c>
    </row>
    <row r="28" spans="1:6">
      <c r="A28">
        <v>266</v>
      </c>
      <c r="B28">
        <v>3472</v>
      </c>
      <c r="C28">
        <f t="shared" si="1"/>
        <v>940</v>
      </c>
      <c r="D28">
        <f t="shared" si="2"/>
        <v>54.409090909090907</v>
      </c>
      <c r="F28">
        <f t="shared" si="0"/>
        <v>58.945599999999999</v>
      </c>
    </row>
    <row r="29" spans="1:6">
      <c r="A29">
        <v>319</v>
      </c>
      <c r="B29">
        <v>3460</v>
      </c>
      <c r="C29">
        <f t="shared" si="1"/>
        <v>952</v>
      </c>
      <c r="D29">
        <f t="shared" si="2"/>
        <v>72.226415094339629</v>
      </c>
      <c r="F29">
        <f t="shared" si="0"/>
        <v>70.690399999999997</v>
      </c>
    </row>
    <row r="30" spans="1:6">
      <c r="A30">
        <v>383</v>
      </c>
      <c r="B30">
        <v>3446</v>
      </c>
      <c r="C30">
        <f t="shared" si="1"/>
        <v>966</v>
      </c>
      <c r="D30">
        <f t="shared" si="2"/>
        <v>83.78125</v>
      </c>
      <c r="F30">
        <f t="shared" si="0"/>
        <v>84.872799999999998</v>
      </c>
    </row>
    <row r="31" spans="1:6">
      <c r="A31">
        <v>460</v>
      </c>
      <c r="B31">
        <v>3429</v>
      </c>
      <c r="C31">
        <f t="shared" si="1"/>
        <v>983</v>
      </c>
      <c r="D31">
        <f t="shared" si="2"/>
        <v>101.55844155844156</v>
      </c>
      <c r="F31">
        <f t="shared" si="0"/>
        <v>101.93599999999999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Upadhyay</dc:creator>
  <cp:lastModifiedBy>RISHU KUMAR</cp:lastModifiedBy>
  <dcterms:created xsi:type="dcterms:W3CDTF">2017-11-20T07:16:32Z</dcterms:created>
  <dcterms:modified xsi:type="dcterms:W3CDTF">2025-10-25T12:26:01Z</dcterms:modified>
</cp:coreProperties>
</file>