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8_{03911E1C-08E7-474B-A677-F5EBEEB737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K9" i="1"/>
  <c r="J9" i="1"/>
  <c r="H9" i="1"/>
  <c r="G9" i="1"/>
  <c r="F9" i="1"/>
  <c r="E9" i="1"/>
  <c r="D9" i="1"/>
  <c r="K8" i="1"/>
  <c r="J8" i="1"/>
  <c r="H8" i="1"/>
  <c r="G8" i="1"/>
  <c r="F8" i="1"/>
  <c r="E8" i="1"/>
  <c r="D8" i="1"/>
  <c r="K7" i="1"/>
  <c r="J7" i="1"/>
  <c r="H7" i="1"/>
  <c r="G7" i="1"/>
  <c r="F7" i="1"/>
  <c r="E7" i="1"/>
  <c r="D7" i="1"/>
  <c r="D10" i="1" s="1"/>
  <c r="K6" i="1"/>
  <c r="J6" i="1"/>
  <c r="H6" i="1"/>
  <c r="G6" i="1"/>
  <c r="F6" i="1"/>
  <c r="E6" i="1"/>
  <c r="D6" i="1"/>
  <c r="K5" i="1"/>
  <c r="K10" i="1" s="1"/>
  <c r="K12" i="1" s="1"/>
  <c r="K13" i="1" s="1"/>
  <c r="J5" i="1"/>
  <c r="J10" i="1" s="1"/>
  <c r="H5" i="1"/>
  <c r="H10" i="1" s="1"/>
  <c r="G5" i="1"/>
  <c r="G10" i="1" s="1"/>
  <c r="F5" i="1"/>
  <c r="E5" i="1"/>
  <c r="E10" i="1" s="1"/>
  <c r="D5" i="1"/>
  <c r="B24" i="1"/>
  <c r="K23" i="1"/>
  <c r="J23" i="1"/>
  <c r="H23" i="1"/>
  <c r="G23" i="1"/>
  <c r="F23" i="1"/>
  <c r="E23" i="1"/>
  <c r="D23" i="1"/>
  <c r="K22" i="1"/>
  <c r="J22" i="1"/>
  <c r="H22" i="1"/>
  <c r="G22" i="1"/>
  <c r="F22" i="1"/>
  <c r="E22" i="1"/>
  <c r="D22" i="1"/>
  <c r="K21" i="1"/>
  <c r="J21" i="1"/>
  <c r="H21" i="1"/>
  <c r="G21" i="1"/>
  <c r="F21" i="1"/>
  <c r="E21" i="1"/>
  <c r="D21" i="1"/>
  <c r="K20" i="1"/>
  <c r="K24" i="1" s="1"/>
  <c r="K26" i="1" s="1"/>
  <c r="K27" i="1" s="1"/>
  <c r="J20" i="1"/>
  <c r="H20" i="1"/>
  <c r="G20" i="1"/>
  <c r="F20" i="1"/>
  <c r="E20" i="1"/>
  <c r="D20" i="1"/>
  <c r="D24" i="1" s="1"/>
  <c r="K19" i="1"/>
  <c r="J19" i="1"/>
  <c r="J24" i="1" s="1"/>
  <c r="H19" i="1"/>
  <c r="H24" i="1" s="1"/>
  <c r="G19" i="1"/>
  <c r="G24" i="1" s="1"/>
  <c r="F19" i="1"/>
  <c r="E19" i="1"/>
  <c r="E24" i="1" s="1"/>
  <c r="D19" i="1"/>
  <c r="I24" i="1" s="1"/>
  <c r="D33" i="1"/>
  <c r="E33" i="1"/>
  <c r="F33" i="1"/>
  <c r="G33" i="1"/>
  <c r="H33" i="1"/>
  <c r="J33" i="1"/>
  <c r="K33" i="1"/>
  <c r="D34" i="1"/>
  <c r="E34" i="1"/>
  <c r="F34" i="1"/>
  <c r="G34" i="1"/>
  <c r="H34" i="1"/>
  <c r="J34" i="1"/>
  <c r="K34" i="1"/>
  <c r="D35" i="1"/>
  <c r="E35" i="1"/>
  <c r="F35" i="1"/>
  <c r="F38" i="1" s="1"/>
  <c r="G35" i="1"/>
  <c r="H35" i="1"/>
  <c r="J35" i="1"/>
  <c r="K35" i="1"/>
  <c r="D36" i="1"/>
  <c r="E36" i="1"/>
  <c r="F36" i="1"/>
  <c r="G36" i="1"/>
  <c r="H36" i="1"/>
  <c r="J36" i="1"/>
  <c r="K36" i="1"/>
  <c r="D37" i="1"/>
  <c r="E37" i="1"/>
  <c r="F37" i="1"/>
  <c r="G37" i="1"/>
  <c r="H37" i="1"/>
  <c r="J37" i="1"/>
  <c r="K37" i="1"/>
  <c r="B38" i="1"/>
  <c r="D38" i="1"/>
  <c r="E38" i="1"/>
  <c r="G38" i="1"/>
  <c r="H38" i="1"/>
  <c r="I38" i="1" s="1"/>
  <c r="J38" i="1"/>
  <c r="K38" i="1"/>
  <c r="K40" i="1"/>
  <c r="K41" i="1" s="1"/>
  <c r="F10" i="1" l="1"/>
  <c r="I10" i="1"/>
  <c r="F24" i="1"/>
</calcChain>
</file>

<file path=xl/sharedStrings.xml><?xml version="1.0" encoding="utf-8"?>
<sst xmlns="http://schemas.openxmlformats.org/spreadsheetml/2006/main" count="39" uniqueCount="13">
  <si>
    <t>SIMULATED</t>
  </si>
  <si>
    <t>RMSE</t>
  </si>
  <si>
    <t>MAE</t>
  </si>
  <si>
    <t>EF</t>
  </si>
  <si>
    <r>
      <rPr>
        <b/>
        <sz val="10"/>
        <color theme="1"/>
        <rFont val="Calibri"/>
      </rPr>
      <t xml:space="preserve">I </t>
    </r>
    <r>
      <rPr>
        <b/>
        <i/>
        <sz val="10"/>
        <color theme="1"/>
        <rFont val="Calibri"/>
      </rPr>
      <t xml:space="preserve">Pi-Oave </t>
    </r>
    <r>
      <rPr>
        <b/>
        <sz val="10"/>
        <color theme="1"/>
        <rFont val="Calibri"/>
      </rPr>
      <t>I</t>
    </r>
  </si>
  <si>
    <r>
      <rPr>
        <b/>
        <sz val="10"/>
        <color theme="1"/>
        <rFont val="Calibri"/>
      </rPr>
      <t xml:space="preserve">I </t>
    </r>
    <r>
      <rPr>
        <b/>
        <i/>
        <sz val="10"/>
        <color theme="1"/>
        <rFont val="Calibri"/>
      </rPr>
      <t xml:space="preserve">Oi-Oave </t>
    </r>
    <r>
      <rPr>
        <b/>
        <sz val="10"/>
        <color theme="1"/>
        <rFont val="Calibri"/>
      </rPr>
      <t>I</t>
    </r>
  </si>
  <si>
    <t>d</t>
  </si>
  <si>
    <t>MAPE</t>
  </si>
  <si>
    <t>Difference</t>
  </si>
  <si>
    <t>OBSERVED</t>
  </si>
  <si>
    <t>NRMSE (as %)</t>
  </si>
  <si>
    <t xml:space="preserve">Location NAME: </t>
  </si>
  <si>
    <t>Variety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</si>
</sst>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color theme="1"/>
      <name val="Calibri"/>
    </font>
    <font>
      <b/>
      <i/>
      <sz val="10"/>
      <color theme="1"/>
      <name val="Calibri"/>
    </font>
    <font>
      <sz val="11"/>
      <color theme="1"/>
      <name val="Calibri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ADB9CA"/>
        <bgColor rgb="FFADB9CA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164" fontId="1" fillId="4" borderId="0" xfId="0" applyNumberFormat="1" applyFont="1" applyFill="1"/>
    <xf numFmtId="2" fontId="1" fillId="0" borderId="0" xfId="0" applyNumberFormat="1" applyFont="1"/>
    <xf numFmtId="0" fontId="1" fillId="0" borderId="0" xfId="0" applyFont="1"/>
    <xf numFmtId="2" fontId="1" fillId="4" borderId="0" xfId="0" applyNumberFormat="1" applyFont="1" applyFill="1"/>
    <xf numFmtId="164" fontId="2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2" fillId="6" borderId="0" xfId="0" applyNumberFormat="1" applyFont="1" applyFill="1"/>
    <xf numFmtId="164" fontId="1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164" fontId="2" fillId="0" borderId="5" xfId="0" applyNumberFormat="1" applyFont="1" applyBorder="1"/>
    <xf numFmtId="0" fontId="1" fillId="0" borderId="5" xfId="0" applyFont="1" applyBorder="1"/>
    <xf numFmtId="0" fontId="2" fillId="6" borderId="5" xfId="0" applyFont="1" applyFill="1" applyBorder="1"/>
    <xf numFmtId="164" fontId="2" fillId="0" borderId="0" xfId="0" applyNumberFormat="1" applyFont="1"/>
    <xf numFmtId="164" fontId="2" fillId="6" borderId="0" xfId="0" applyNumberFormat="1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1" fillId="0" borderId="7" xfId="0" applyNumberFormat="1" applyFont="1" applyBorder="1"/>
    <xf numFmtId="2" fontId="2" fillId="6" borderId="7" xfId="0" applyNumberFormat="1" applyFont="1" applyFill="1" applyBorder="1"/>
    <xf numFmtId="2" fontId="2" fillId="6" borderId="8" xfId="0" applyNumberFormat="1" applyFont="1" applyFill="1" applyBorder="1"/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2" fontId="2" fillId="0" borderId="0" xfId="0" applyNumberFormat="1" applyFont="1"/>
    <xf numFmtId="164" fontId="4" fillId="0" borderId="0" xfId="0" applyNumberFormat="1" applyFont="1"/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E2-4478-AB01-E24CE2EB03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6E2-4478-AB01-E24CE2EB03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6E2-4478-AB01-E24CE2EB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88047"/>
        <c:axId val="1787400943"/>
      </c:lineChart>
      <c:catAx>
        <c:axId val="17873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00943"/>
        <c:crosses val="autoZero"/>
        <c:auto val="1"/>
        <c:lblAlgn val="ctr"/>
        <c:lblOffset val="100"/>
        <c:noMultiLvlLbl val="0"/>
      </c:catAx>
      <c:valAx>
        <c:axId val="17874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6BD-4E2E-A031-80A729C89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6BD-4E2E-A031-80A729C89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6BD-4E2E-A031-80A729C89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15088"/>
        <c:axId val="1847818000"/>
      </c:lineChart>
      <c:catAx>
        <c:axId val="1847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8000"/>
        <c:crosses val="autoZero"/>
        <c:auto val="1"/>
        <c:lblAlgn val="ctr"/>
        <c:lblOffset val="100"/>
        <c:noMultiLvlLbl val="0"/>
      </c:catAx>
      <c:valAx>
        <c:axId val="18478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210-4A4D-8DBE-7B2DFF1427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210-4A4D-8DBE-7B2DFF1427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210-4A4D-8DBE-7B2DFF14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46848"/>
        <c:axId val="349741024"/>
      </c:lineChart>
      <c:catAx>
        <c:axId val="3497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41024"/>
        <c:crosses val="autoZero"/>
        <c:auto val="1"/>
        <c:lblAlgn val="ctr"/>
        <c:lblOffset val="100"/>
        <c:noMultiLvlLbl val="0"/>
      </c:catAx>
      <c:valAx>
        <c:axId val="349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212-4663-8D17-07E0F733DB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212-4663-8D17-07E0F733DB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0212-4663-8D17-07E0F733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23568"/>
        <c:axId val="279732720"/>
      </c:lineChart>
      <c:catAx>
        <c:axId val="2797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2720"/>
        <c:crosses val="autoZero"/>
        <c:auto val="1"/>
        <c:lblAlgn val="ctr"/>
        <c:lblOffset val="100"/>
        <c:noMultiLvlLbl val="0"/>
      </c:catAx>
      <c:valAx>
        <c:axId val="279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020-4BD8-BD02-6B36EA7DD3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020-4BD8-BD02-6B36EA7DD3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[1]Short!#REF!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020-4BD8-BD02-6B36EA7D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06352"/>
        <c:axId val="1847798864"/>
      </c:lineChart>
      <c:catAx>
        <c:axId val="18478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98864"/>
        <c:crosses val="autoZero"/>
        <c:auto val="1"/>
        <c:lblAlgn val="ctr"/>
        <c:lblOffset val="100"/>
        <c:noMultiLvlLbl val="0"/>
      </c:catAx>
      <c:valAx>
        <c:axId val="1847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5703818480135"/>
          <c:y val="6.9864706520722616E-2"/>
          <c:w val="0.81231026452373689"/>
          <c:h val="0.63750769536987539"/>
        </c:manualLayout>
      </c:layout>
      <c:lineChart>
        <c:grouping val="standard"/>
        <c:varyColors val="0"/>
        <c:ser>
          <c:idx val="0"/>
          <c:order val="0"/>
          <c:tx>
            <c:strRef>
              <c:f>Crop!$B$4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Crop!$A$5:$A$9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Crop!$B$5:$B$9</c:f>
              <c:numCache>
                <c:formatCode>General</c:formatCode>
                <c:ptCount val="5"/>
                <c:pt idx="0">
                  <c:v>6.78</c:v>
                </c:pt>
                <c:pt idx="1">
                  <c:v>5.81</c:v>
                </c:pt>
                <c:pt idx="2">
                  <c:v>7.54</c:v>
                </c:pt>
                <c:pt idx="3">
                  <c:v>8.36</c:v>
                </c:pt>
                <c:pt idx="4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2E9-9E37-C1EDD9125264}"/>
            </c:ext>
          </c:extLst>
        </c:ser>
        <c:ser>
          <c:idx val="1"/>
          <c:order val="1"/>
          <c:tx>
            <c:strRef>
              <c:f>Crop!$C$4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Crop!$A$5:$A$9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Crop!$C$5:$C$9</c:f>
              <c:numCache>
                <c:formatCode>General</c:formatCode>
                <c:ptCount val="5"/>
                <c:pt idx="0" formatCode="0.000">
                  <c:v>5.7309999999999999</c:v>
                </c:pt>
                <c:pt idx="1">
                  <c:v>5.8330000000000002</c:v>
                </c:pt>
                <c:pt idx="2">
                  <c:v>8.6769999999999996</c:v>
                </c:pt>
                <c:pt idx="3">
                  <c:v>8.2899999999999991</c:v>
                </c:pt>
                <c:pt idx="4">
                  <c:v>6.258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1-47C8-A95C-187C4CA5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73280"/>
        <c:axId val="2033771200"/>
      </c:lineChart>
      <c:catAx>
        <c:axId val="20337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1200"/>
        <c:crosses val="autoZero"/>
        <c:auto val="1"/>
        <c:lblAlgn val="ctr"/>
        <c:lblOffset val="100"/>
        <c:noMultiLvlLbl val="0"/>
      </c:catAx>
      <c:valAx>
        <c:axId val="2033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70283854892565"/>
          <c:y val="0.83565840609448294"/>
          <c:w val="0.45721749359452246"/>
          <c:h val="0.10717956129765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5477318597622"/>
          <c:y val="6.9599476683677108E-2"/>
          <c:w val="0.81840137310047456"/>
          <c:h val="0.6388838376264635"/>
        </c:manualLayout>
      </c:layout>
      <c:lineChart>
        <c:grouping val="standard"/>
        <c:varyColors val="0"/>
        <c:ser>
          <c:idx val="0"/>
          <c:order val="0"/>
          <c:tx>
            <c:strRef>
              <c:f>Crop!$B$4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Crop!$A$19:$A$23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Crop!$B$19:$B$23</c:f>
              <c:numCache>
                <c:formatCode>General</c:formatCode>
                <c:ptCount val="5"/>
                <c:pt idx="0">
                  <c:v>6.78</c:v>
                </c:pt>
                <c:pt idx="1">
                  <c:v>5.81</c:v>
                </c:pt>
                <c:pt idx="2">
                  <c:v>7.54</c:v>
                </c:pt>
                <c:pt idx="3">
                  <c:v>8.36</c:v>
                </c:pt>
                <c:pt idx="4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3-424F-983D-E8B9EF5BBFD7}"/>
            </c:ext>
          </c:extLst>
        </c:ser>
        <c:ser>
          <c:idx val="1"/>
          <c:order val="1"/>
          <c:tx>
            <c:strRef>
              <c:f>Crop!$C$4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Crop!$A$19:$A$23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Crop!$C$19:$C$23</c:f>
              <c:numCache>
                <c:formatCode>General</c:formatCode>
                <c:ptCount val="5"/>
                <c:pt idx="0" formatCode="0.000">
                  <c:v>5.7309999999999999</c:v>
                </c:pt>
                <c:pt idx="1">
                  <c:v>5.8330000000000002</c:v>
                </c:pt>
                <c:pt idx="2">
                  <c:v>8.6769999999999996</c:v>
                </c:pt>
                <c:pt idx="3">
                  <c:v>8.2899999999999991</c:v>
                </c:pt>
                <c:pt idx="4">
                  <c:v>6.258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A-4A68-B075-6C46EDB4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73280"/>
        <c:axId val="2033771200"/>
      </c:lineChart>
      <c:catAx>
        <c:axId val="20337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1200"/>
        <c:crosses val="autoZero"/>
        <c:auto val="1"/>
        <c:lblAlgn val="ctr"/>
        <c:lblOffset val="100"/>
        <c:noMultiLvlLbl val="0"/>
      </c:catAx>
      <c:valAx>
        <c:axId val="20337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288508152541"/>
          <c:y val="6.9599476683677108E-2"/>
          <c:w val="0.82084355851312074"/>
          <c:h val="0.6388838376264635"/>
        </c:manualLayout>
      </c:layout>
      <c:lineChart>
        <c:grouping val="standard"/>
        <c:varyColors val="0"/>
        <c:ser>
          <c:idx val="0"/>
          <c:order val="0"/>
          <c:tx>
            <c:strRef>
              <c:f>Crop!$B$4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Crop!$A$33:$A$37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Crop!$B$33:$B$37</c:f>
              <c:numCache>
                <c:formatCode>General</c:formatCode>
                <c:ptCount val="5"/>
                <c:pt idx="0">
                  <c:v>6.78</c:v>
                </c:pt>
                <c:pt idx="1">
                  <c:v>5.81</c:v>
                </c:pt>
                <c:pt idx="2">
                  <c:v>7.54</c:v>
                </c:pt>
                <c:pt idx="3">
                  <c:v>8.36</c:v>
                </c:pt>
                <c:pt idx="4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B-4839-9F61-3E967EA23B13}"/>
            </c:ext>
          </c:extLst>
        </c:ser>
        <c:ser>
          <c:idx val="1"/>
          <c:order val="1"/>
          <c:tx>
            <c:strRef>
              <c:f>Crop!$C$4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Crop!$A$33:$A$37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Crop!$C$33:$C$37</c:f>
              <c:numCache>
                <c:formatCode>General</c:formatCode>
                <c:ptCount val="5"/>
                <c:pt idx="0" formatCode="0.000">
                  <c:v>5.7309999999999999</c:v>
                </c:pt>
                <c:pt idx="1">
                  <c:v>5.8330000000000002</c:v>
                </c:pt>
                <c:pt idx="2">
                  <c:v>8.6769999999999996</c:v>
                </c:pt>
                <c:pt idx="3">
                  <c:v>8.2899999999999991</c:v>
                </c:pt>
                <c:pt idx="4">
                  <c:v>6.258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5-4C0A-9FAE-2231184A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73280"/>
        <c:axId val="2033771200"/>
      </c:lineChart>
      <c:catAx>
        <c:axId val="20337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1200"/>
        <c:crosses val="autoZero"/>
        <c:auto val="1"/>
        <c:lblAlgn val="ctr"/>
        <c:lblOffset val="100"/>
        <c:noMultiLvlLbl val="0"/>
      </c:catAx>
      <c:valAx>
        <c:axId val="2033771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93577</xdr:rowOff>
    </xdr:from>
    <xdr:to>
      <xdr:col>2</xdr:col>
      <xdr:colOff>0</xdr:colOff>
      <xdr:row>68</xdr:row>
      <xdr:rowOff>137468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29072</xdr:rowOff>
    </xdr:from>
    <xdr:to>
      <xdr:col>2</xdr:col>
      <xdr:colOff>0</xdr:colOff>
      <xdr:row>94</xdr:row>
      <xdr:rowOff>153390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102</xdr:row>
      <xdr:rowOff>159326</xdr:rowOff>
    </xdr:from>
    <xdr:to>
      <xdr:col>1</xdr:col>
      <xdr:colOff>471055</xdr:colOff>
      <xdr:row>124</xdr:row>
      <xdr:rowOff>55417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98366</xdr:rowOff>
    </xdr:from>
    <xdr:to>
      <xdr:col>2</xdr:col>
      <xdr:colOff>548639</xdr:colOff>
      <xdr:row>148</xdr:row>
      <xdr:rowOff>119148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153</xdr:row>
      <xdr:rowOff>154873</xdr:rowOff>
    </xdr:from>
    <xdr:to>
      <xdr:col>2</xdr:col>
      <xdr:colOff>0</xdr:colOff>
      <xdr:row>175</xdr:row>
      <xdr:rowOff>160317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395126</xdr:colOff>
      <xdr:row>1</xdr:row>
      <xdr:rowOff>18389</xdr:rowOff>
    </xdr:from>
    <xdr:to>
      <xdr:col>17</xdr:col>
      <xdr:colOff>78619</xdr:colOff>
      <xdr:row>12</xdr:row>
      <xdr:rowOff>6288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371475</xdr:colOff>
      <xdr:row>15</xdr:row>
      <xdr:rowOff>171450</xdr:rowOff>
    </xdr:from>
    <xdr:to>
      <xdr:col>17</xdr:col>
      <xdr:colOff>182880</xdr:colOff>
      <xdr:row>26</xdr:row>
      <xdr:rowOff>159349</xdr:rowOff>
    </xdr:to>
    <xdr:graphicFrame macro="">
      <xdr:nvGraphicFramePr>
        <xdr:cNvPr id="6" name="Chart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381000</xdr:colOff>
      <xdr:row>29</xdr:row>
      <xdr:rowOff>28575</xdr:rowOff>
    </xdr:from>
    <xdr:to>
      <xdr:col>17</xdr:col>
      <xdr:colOff>236220</xdr:colOff>
      <xdr:row>40</xdr:row>
      <xdr:rowOff>16474</xdr:rowOff>
    </xdr:to>
    <xdr:graphicFrame macro="">
      <xdr:nvGraphicFramePr>
        <xdr:cNvPr id="17" name="Chart 1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422910</xdr:colOff>
      <xdr:row>3</xdr:row>
      <xdr:rowOff>68580</xdr:rowOff>
    </xdr:from>
    <xdr:to>
      <xdr:col>11</xdr:col>
      <xdr:colOff>731520</xdr:colOff>
      <xdr:row>7</xdr:row>
      <xdr:rowOff>26670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7227570" y="815340"/>
          <a:ext cx="68961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(ton/ha)</a:t>
          </a:r>
        </a:p>
      </xdr:txBody>
    </xdr:sp>
    <xdr:clientData/>
  </xdr:twoCellAnchor>
  <xdr:twoCellAnchor>
    <xdr:from>
      <xdr:col>11</xdr:col>
      <xdr:colOff>392430</xdr:colOff>
      <xdr:row>18</xdr:row>
      <xdr:rowOff>30480</xdr:rowOff>
    </xdr:from>
    <xdr:to>
      <xdr:col>11</xdr:col>
      <xdr:colOff>701040</xdr:colOff>
      <xdr:row>21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16200000">
          <a:off x="7197090" y="3550920"/>
          <a:ext cx="68961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(ton/ha)</a:t>
          </a:r>
        </a:p>
      </xdr:txBody>
    </xdr:sp>
    <xdr:clientData/>
  </xdr:twoCellAnchor>
  <xdr:twoCellAnchor>
    <xdr:from>
      <xdr:col>11</xdr:col>
      <xdr:colOff>384810</xdr:colOff>
      <xdr:row>31</xdr:row>
      <xdr:rowOff>60960</xdr:rowOff>
    </xdr:from>
    <xdr:to>
      <xdr:col>11</xdr:col>
      <xdr:colOff>693420</xdr:colOff>
      <xdr:row>35</xdr:row>
      <xdr:rowOff>19050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16200000">
          <a:off x="7189470" y="5966460"/>
          <a:ext cx="689610" cy="308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(ton/ha)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="85" zoomScaleNormal="85" workbookViewId="0">
      <selection activeCell="K12" sqref="K12"/>
    </sheetView>
  </sheetViews>
  <sheetFormatPr baseColWidth="10" defaultColWidth="8.88671875" defaultRowHeight="14.4" x14ac:dyDescent="0.3"/>
  <cols>
    <col min="1" max="1" width="8.88671875" customWidth="1"/>
    <col min="2" max="2" width="8.88671875" style="24" customWidth="1"/>
    <col min="3" max="3" width="10.33203125" customWidth="1"/>
    <col min="4" max="9" width="8.88671875" customWidth="1"/>
    <col min="10" max="10" width="11.6640625" customWidth="1"/>
    <col min="11" max="11" width="8.88671875" customWidth="1"/>
    <col min="12" max="13" width="11.44140625" customWidth="1"/>
    <col min="14" max="16" width="8.88671875" customWidth="1"/>
    <col min="17" max="17" width="10.6640625" customWidth="1"/>
  </cols>
  <sheetData>
    <row r="1" spans="1:18" ht="15" thickBot="1" x14ac:dyDescent="0.35">
      <c r="A1" s="38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18" x14ac:dyDescent="0.3">
      <c r="A2" s="41" t="s">
        <v>11</v>
      </c>
      <c r="B2" s="42"/>
      <c r="C2" s="42"/>
      <c r="D2" s="42"/>
      <c r="E2" s="42"/>
      <c r="F2" s="42"/>
      <c r="G2" s="42"/>
      <c r="H2" s="42"/>
      <c r="I2" s="42"/>
      <c r="J2" s="42"/>
      <c r="K2" s="43"/>
    </row>
    <row r="3" spans="1:18" x14ac:dyDescent="0.3">
      <c r="A3" s="1"/>
      <c r="B3" s="2"/>
      <c r="C3" s="44"/>
      <c r="D3" s="44"/>
      <c r="E3" s="44"/>
      <c r="F3" s="44"/>
      <c r="G3" s="44"/>
      <c r="H3" s="44"/>
      <c r="I3" s="44"/>
      <c r="J3" s="44"/>
      <c r="K3" s="45"/>
    </row>
    <row r="4" spans="1:18" x14ac:dyDescent="0.3">
      <c r="A4" s="3"/>
      <c r="B4" s="27" t="s">
        <v>9</v>
      </c>
      <c r="C4" s="4" t="s">
        <v>0</v>
      </c>
      <c r="D4" s="22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4" t="s">
        <v>6</v>
      </c>
      <c r="J4" s="6" t="s">
        <v>7</v>
      </c>
      <c r="K4" s="31" t="s">
        <v>8</v>
      </c>
    </row>
    <row r="5" spans="1:18" x14ac:dyDescent="0.3">
      <c r="A5" s="1">
        <v>2015</v>
      </c>
      <c r="B5" s="25">
        <v>6.78</v>
      </c>
      <c r="C5" s="37">
        <v>5.7309999999999999</v>
      </c>
      <c r="D5" s="8">
        <f>((C5-B5)^2)</f>
        <v>1.1004010000000009</v>
      </c>
      <c r="E5" s="9">
        <f>ABS(C5-B5)</f>
        <v>1.0490000000000004</v>
      </c>
      <c r="F5" s="10">
        <f>((B5-(AVERAGE($B$4:$B$7)))^2)</f>
        <v>4.9000000000000397E-3</v>
      </c>
      <c r="G5" s="9">
        <f>ABS(C5-AVERAGE($B$33:$B$37))</f>
        <v>0.99299999999999944</v>
      </c>
      <c r="H5" s="9">
        <f>ABS(C5-AVERAGE($B$33:$B$37))</f>
        <v>0.99299999999999944</v>
      </c>
      <c r="I5" s="4"/>
      <c r="J5" s="11">
        <f>ABS((B5-C5)/B5)</f>
        <v>0.15471976401179946</v>
      </c>
      <c r="K5" s="28">
        <f>(B5-C5)^2</f>
        <v>1.1004010000000009</v>
      </c>
    </row>
    <row r="6" spans="1:18" x14ac:dyDescent="0.3">
      <c r="A6" s="1">
        <v>2016</v>
      </c>
      <c r="B6" s="25">
        <v>5.81</v>
      </c>
      <c r="C6" s="7">
        <v>5.8330000000000002</v>
      </c>
      <c r="D6" s="8">
        <f t="shared" ref="D6:D7" si="0">((C6-B6)^2)</f>
        <v>5.2900000000002652E-4</v>
      </c>
      <c r="E6" s="9">
        <f t="shared" ref="E6:E9" si="1">ABS(C6-B6)</f>
        <v>2.3000000000000576E-2</v>
      </c>
      <c r="F6" s="10">
        <f t="shared" ref="F6:F9" si="2">((B6-(AVERAGE($B$4:$B$7)))^2)</f>
        <v>0.81000000000000061</v>
      </c>
      <c r="G6" s="9">
        <f t="shared" ref="G6:G9" si="3">ABS(C6-AVERAGE($B$33:$B$37))</f>
        <v>0.89099999999999913</v>
      </c>
      <c r="H6" s="9">
        <f t="shared" ref="H6:H9" si="4">ABS(C6-AVERAGE($B$33:$B$37))</f>
        <v>0.89099999999999913</v>
      </c>
      <c r="I6" s="4"/>
      <c r="J6" s="11">
        <f t="shared" ref="J6:J9" si="5">ABS((B6-C6)/B6)</f>
        <v>3.9586919104992388E-3</v>
      </c>
      <c r="K6" s="28">
        <f t="shared" ref="K6:K9" si="6">(B6-C6)^2</f>
        <v>5.2900000000002652E-4</v>
      </c>
    </row>
    <row r="7" spans="1:18" x14ac:dyDescent="0.3">
      <c r="A7" s="1">
        <v>2017</v>
      </c>
      <c r="B7" s="25">
        <v>7.54</v>
      </c>
      <c r="C7" s="7">
        <v>8.6769999999999996</v>
      </c>
      <c r="D7" s="8">
        <f t="shared" si="0"/>
        <v>1.2927689999999989</v>
      </c>
      <c r="E7" s="9">
        <f t="shared" si="1"/>
        <v>1.1369999999999996</v>
      </c>
      <c r="F7" s="10">
        <f t="shared" si="2"/>
        <v>0.68890000000000007</v>
      </c>
      <c r="G7" s="9">
        <f t="shared" si="3"/>
        <v>1.9530000000000003</v>
      </c>
      <c r="H7" s="9">
        <f t="shared" si="4"/>
        <v>1.9530000000000003</v>
      </c>
      <c r="I7" s="4"/>
      <c r="J7" s="11">
        <f t="shared" si="5"/>
        <v>0.15079575596816971</v>
      </c>
      <c r="K7" s="28">
        <f t="shared" si="6"/>
        <v>1.2927689999999989</v>
      </c>
    </row>
    <row r="8" spans="1:18" x14ac:dyDescent="0.3">
      <c r="A8" s="1">
        <v>2018</v>
      </c>
      <c r="B8" s="25">
        <v>8.36</v>
      </c>
      <c r="C8" s="7">
        <v>8.2899999999999991</v>
      </c>
      <c r="D8" s="8">
        <f>((C8-B8)^2)</f>
        <v>4.9000000000000397E-3</v>
      </c>
      <c r="E8" s="9">
        <f t="shared" si="1"/>
        <v>7.0000000000000284E-2</v>
      </c>
      <c r="F8" s="10">
        <f t="shared" si="2"/>
        <v>2.7224999999999984</v>
      </c>
      <c r="G8" s="9">
        <f t="shared" si="3"/>
        <v>1.5659999999999998</v>
      </c>
      <c r="H8" s="9">
        <f>ABS(C8-AVERAGE($B$33:$B$37))</f>
        <v>1.5659999999999998</v>
      </c>
      <c r="I8" s="4"/>
      <c r="J8" s="11">
        <f t="shared" si="5"/>
        <v>8.3732057416268293E-3</v>
      </c>
      <c r="K8" s="28">
        <f t="shared" si="6"/>
        <v>4.9000000000000397E-3</v>
      </c>
    </row>
    <row r="9" spans="1:18" x14ac:dyDescent="0.3">
      <c r="A9" s="1">
        <v>2019</v>
      </c>
      <c r="B9" s="25">
        <v>5.13</v>
      </c>
      <c r="C9" s="7">
        <v>6.258</v>
      </c>
      <c r="D9" s="8">
        <f t="shared" ref="D9" si="7">((C9-B9)^2)</f>
        <v>1.2723840000000002</v>
      </c>
      <c r="E9" s="9">
        <f t="shared" si="1"/>
        <v>1.1280000000000001</v>
      </c>
      <c r="F9" s="10">
        <f t="shared" si="2"/>
        <v>2.4964000000000004</v>
      </c>
      <c r="G9" s="9">
        <f t="shared" si="3"/>
        <v>0.4659999999999993</v>
      </c>
      <c r="H9" s="9">
        <f t="shared" ref="H9:H12" si="8">ABS(C9-AVERAGE($B$33:$B$37))</f>
        <v>0.4659999999999993</v>
      </c>
      <c r="I9" s="4"/>
      <c r="J9" s="11">
        <f t="shared" si="5"/>
        <v>0.21988304093567254</v>
      </c>
      <c r="K9" s="28">
        <f t="shared" si="6"/>
        <v>1.2723840000000002</v>
      </c>
    </row>
    <row r="10" spans="1:18" x14ac:dyDescent="0.3">
      <c r="A10" s="1"/>
      <c r="B10" s="12">
        <f>AVERAGE(B5:B9)</f>
        <v>6.7239999999999993</v>
      </c>
      <c r="C10" s="13"/>
      <c r="D10" s="23">
        <f>SQRT(SUM(D5:D9)/COUNT(D5:D9))</f>
        <v>0.85685272946988966</v>
      </c>
      <c r="E10" s="14">
        <f>AVERAGE(E5:E9)</f>
        <v>0.68140000000000023</v>
      </c>
      <c r="F10" s="14">
        <f>1-(SUM(D5:D9)/SUM(F5:F9))</f>
        <v>0.45394216609398008</v>
      </c>
      <c r="G10" s="14">
        <f>SUM(G5:G9)</f>
        <v>5.868999999999998</v>
      </c>
      <c r="H10" s="14">
        <f>SUM(H5:H9)</f>
        <v>5.868999999999998</v>
      </c>
      <c r="I10" s="14">
        <f>1-(SUM(D5:D9)/(SUM(G10:H10))^2)</f>
        <v>0.9733563228228197</v>
      </c>
      <c r="J10" s="14">
        <f>(SUM(J5:J9)/5)*100</f>
        <v>10.754609171355355</v>
      </c>
      <c r="K10" s="29">
        <f>SUM(K5:K9)</f>
        <v>3.6709830000000001</v>
      </c>
    </row>
    <row r="11" spans="1:18" x14ac:dyDescent="0.3">
      <c r="A11" s="1"/>
      <c r="B11" s="2"/>
      <c r="C11" s="2"/>
      <c r="D11" s="15"/>
      <c r="E11" s="10"/>
      <c r="F11" s="10"/>
      <c r="G11" s="10"/>
      <c r="H11" s="10"/>
      <c r="I11" s="10"/>
      <c r="J11" s="10"/>
      <c r="K11" s="29"/>
    </row>
    <row r="12" spans="1:18" x14ac:dyDescent="0.3">
      <c r="A12" s="1"/>
      <c r="B12" s="2"/>
      <c r="C12" s="2"/>
      <c r="D12" s="15"/>
      <c r="E12" s="10"/>
      <c r="F12" s="10"/>
      <c r="G12" s="10"/>
      <c r="H12" s="10"/>
      <c r="I12" s="10"/>
      <c r="J12" s="10"/>
      <c r="K12" s="29">
        <f>SQRT((K10)/5)</f>
        <v>0.85685272946988966</v>
      </c>
    </row>
    <row r="13" spans="1:18" ht="15" thickBot="1" x14ac:dyDescent="0.35">
      <c r="A13" s="16"/>
      <c r="B13" s="17"/>
      <c r="C13" s="18"/>
      <c r="D13" s="19"/>
      <c r="E13" s="18"/>
      <c r="F13" s="18"/>
      <c r="G13" s="18"/>
      <c r="H13" s="20"/>
      <c r="I13" s="20"/>
      <c r="J13" s="21" t="s">
        <v>10</v>
      </c>
      <c r="K13" s="30">
        <f>(K12/B10)*100</f>
        <v>12.743199426976352</v>
      </c>
    </row>
    <row r="14" spans="1:18" ht="15" thickBot="1" x14ac:dyDescent="0.35">
      <c r="A14" s="2"/>
      <c r="B14" s="2"/>
      <c r="C14" s="5"/>
      <c r="D14" s="22"/>
      <c r="E14" s="5"/>
      <c r="F14" s="5"/>
      <c r="G14" s="5"/>
      <c r="H14" s="10"/>
      <c r="I14" s="10"/>
      <c r="J14" s="5"/>
      <c r="K14" s="36"/>
    </row>
    <row r="15" spans="1:18" ht="15" thickBot="1" x14ac:dyDescent="0.35">
      <c r="A15" s="38" t="s">
        <v>12</v>
      </c>
      <c r="B15" s="39"/>
      <c r="C15" s="39"/>
      <c r="D15" s="39"/>
      <c r="E15" s="39"/>
      <c r="F15" s="39"/>
      <c r="G15" s="39"/>
      <c r="H15" s="39"/>
      <c r="I15" s="39"/>
      <c r="J15" s="39"/>
      <c r="K15" s="40"/>
      <c r="M15" s="26"/>
      <c r="N15" s="26"/>
      <c r="O15" s="26"/>
      <c r="P15" s="26"/>
      <c r="Q15" s="26"/>
      <c r="R15" s="26"/>
    </row>
    <row r="16" spans="1:18" x14ac:dyDescent="0.3">
      <c r="A16" s="41" t="s">
        <v>11</v>
      </c>
      <c r="B16" s="42"/>
      <c r="C16" s="42"/>
      <c r="D16" s="42"/>
      <c r="E16" s="42"/>
      <c r="F16" s="42"/>
      <c r="G16" s="42"/>
      <c r="H16" s="42"/>
      <c r="I16" s="42"/>
      <c r="J16" s="42"/>
      <c r="K16" s="43"/>
    </row>
    <row r="17" spans="1:11" x14ac:dyDescent="0.3">
      <c r="A17" s="1"/>
      <c r="B17" s="2"/>
      <c r="C17" s="44"/>
      <c r="D17" s="44"/>
      <c r="E17" s="44"/>
      <c r="F17" s="44"/>
      <c r="G17" s="44"/>
      <c r="H17" s="44"/>
      <c r="I17" s="44"/>
      <c r="J17" s="44"/>
      <c r="K17" s="45"/>
    </row>
    <row r="18" spans="1:11" x14ac:dyDescent="0.3">
      <c r="A18" s="3"/>
      <c r="B18" s="27" t="s">
        <v>9</v>
      </c>
      <c r="C18" s="4" t="s">
        <v>0</v>
      </c>
      <c r="D18" s="22" t="s">
        <v>1</v>
      </c>
      <c r="E18" s="5" t="s">
        <v>2</v>
      </c>
      <c r="F18" s="5" t="s">
        <v>3</v>
      </c>
      <c r="G18" s="5" t="s">
        <v>4</v>
      </c>
      <c r="H18" s="5" t="s">
        <v>5</v>
      </c>
      <c r="I18" s="4" t="s">
        <v>6</v>
      </c>
      <c r="J18" s="6" t="s">
        <v>7</v>
      </c>
      <c r="K18" s="31" t="s">
        <v>8</v>
      </c>
    </row>
    <row r="19" spans="1:11" x14ac:dyDescent="0.3">
      <c r="A19" s="1">
        <v>2015</v>
      </c>
      <c r="B19" s="25">
        <v>6.78</v>
      </c>
      <c r="C19" s="37">
        <v>5.7309999999999999</v>
      </c>
      <c r="D19" s="8">
        <f>((C19-B19)^2)</f>
        <v>1.1004010000000009</v>
      </c>
      <c r="E19" s="9">
        <f>ABS(C19-B19)</f>
        <v>1.0490000000000004</v>
      </c>
      <c r="F19" s="10">
        <f>((B19-(AVERAGE($B$4:$B$7)))^2)</f>
        <v>4.9000000000000397E-3</v>
      </c>
      <c r="G19" s="9">
        <f>ABS(C19-AVERAGE($B$33:$B$37))</f>
        <v>0.99299999999999944</v>
      </c>
      <c r="H19" s="9">
        <f>ABS(C19-AVERAGE($B$33:$B$37))</f>
        <v>0.99299999999999944</v>
      </c>
      <c r="I19" s="4"/>
      <c r="J19" s="11">
        <f>ABS((B19-C19)/B19)</f>
        <v>0.15471976401179946</v>
      </c>
      <c r="K19" s="28">
        <f>(B19-C19)^2</f>
        <v>1.1004010000000009</v>
      </c>
    </row>
    <row r="20" spans="1:11" x14ac:dyDescent="0.3">
      <c r="A20" s="1">
        <v>2016</v>
      </c>
      <c r="B20" s="25">
        <v>5.81</v>
      </c>
      <c r="C20" s="7">
        <v>5.8330000000000002</v>
      </c>
      <c r="D20" s="8">
        <f t="shared" ref="D20:D21" si="9">((C20-B20)^2)</f>
        <v>5.2900000000002652E-4</v>
      </c>
      <c r="E20" s="9">
        <f t="shared" ref="E20:E23" si="10">ABS(C20-B20)</f>
        <v>2.3000000000000576E-2</v>
      </c>
      <c r="F20" s="10">
        <f t="shared" ref="F20:F23" si="11">((B20-(AVERAGE($B$4:$B$7)))^2)</f>
        <v>0.81000000000000061</v>
      </c>
      <c r="G20" s="9">
        <f t="shared" ref="G20:G23" si="12">ABS(C20-AVERAGE($B$33:$B$37))</f>
        <v>0.89099999999999913</v>
      </c>
      <c r="H20" s="9">
        <f t="shared" ref="H20:H23" si="13">ABS(C20-AVERAGE($B$33:$B$37))</f>
        <v>0.89099999999999913</v>
      </c>
      <c r="I20" s="4"/>
      <c r="J20" s="11">
        <f t="shared" ref="J20:J23" si="14">ABS((B20-C20)/B20)</f>
        <v>3.9586919104992388E-3</v>
      </c>
      <c r="K20" s="28">
        <f t="shared" ref="K20:K23" si="15">(B20-C20)^2</f>
        <v>5.2900000000002652E-4</v>
      </c>
    </row>
    <row r="21" spans="1:11" x14ac:dyDescent="0.3">
      <c r="A21" s="1">
        <v>2017</v>
      </c>
      <c r="B21" s="25">
        <v>7.54</v>
      </c>
      <c r="C21" s="7">
        <v>8.6769999999999996</v>
      </c>
      <c r="D21" s="8">
        <f t="shared" si="9"/>
        <v>1.2927689999999989</v>
      </c>
      <c r="E21" s="9">
        <f t="shared" si="10"/>
        <v>1.1369999999999996</v>
      </c>
      <c r="F21" s="10">
        <f t="shared" si="11"/>
        <v>0.68890000000000007</v>
      </c>
      <c r="G21" s="9">
        <f t="shared" si="12"/>
        <v>1.9530000000000003</v>
      </c>
      <c r="H21" s="9">
        <f t="shared" si="13"/>
        <v>1.9530000000000003</v>
      </c>
      <c r="I21" s="4"/>
      <c r="J21" s="11">
        <f t="shared" si="14"/>
        <v>0.15079575596816971</v>
      </c>
      <c r="K21" s="28">
        <f t="shared" si="15"/>
        <v>1.2927689999999989</v>
      </c>
    </row>
    <row r="22" spans="1:11" x14ac:dyDescent="0.3">
      <c r="A22" s="1">
        <v>2018</v>
      </c>
      <c r="B22" s="25">
        <v>8.36</v>
      </c>
      <c r="C22" s="7">
        <v>8.2899999999999991</v>
      </c>
      <c r="D22" s="8">
        <f>((C22-B22)^2)</f>
        <v>4.9000000000000397E-3</v>
      </c>
      <c r="E22" s="9">
        <f t="shared" si="10"/>
        <v>7.0000000000000284E-2</v>
      </c>
      <c r="F22" s="10">
        <f t="shared" si="11"/>
        <v>2.7224999999999984</v>
      </c>
      <c r="G22" s="9">
        <f t="shared" si="12"/>
        <v>1.5659999999999998</v>
      </c>
      <c r="H22" s="9">
        <f>ABS(C22-AVERAGE($B$33:$B$37))</f>
        <v>1.5659999999999998</v>
      </c>
      <c r="I22" s="4"/>
      <c r="J22" s="11">
        <f t="shared" si="14"/>
        <v>8.3732057416268293E-3</v>
      </c>
      <c r="K22" s="28">
        <f t="shared" si="15"/>
        <v>4.9000000000000397E-3</v>
      </c>
    </row>
    <row r="23" spans="1:11" x14ac:dyDescent="0.3">
      <c r="A23" s="1">
        <v>2019</v>
      </c>
      <c r="B23" s="25">
        <v>5.13</v>
      </c>
      <c r="C23" s="7">
        <v>6.258</v>
      </c>
      <c r="D23" s="8">
        <f t="shared" ref="D23" si="16">((C23-B23)^2)</f>
        <v>1.2723840000000002</v>
      </c>
      <c r="E23" s="9">
        <f t="shared" si="10"/>
        <v>1.1280000000000001</v>
      </c>
      <c r="F23" s="10">
        <f t="shared" si="11"/>
        <v>2.4964000000000004</v>
      </c>
      <c r="G23" s="9">
        <f t="shared" si="12"/>
        <v>0.4659999999999993</v>
      </c>
      <c r="H23" s="9">
        <f t="shared" ref="H23:H26" si="17">ABS(C23-AVERAGE($B$33:$B$37))</f>
        <v>0.4659999999999993</v>
      </c>
      <c r="I23" s="4"/>
      <c r="J23" s="11">
        <f t="shared" si="14"/>
        <v>0.21988304093567254</v>
      </c>
      <c r="K23" s="28">
        <f t="shared" si="15"/>
        <v>1.2723840000000002</v>
      </c>
    </row>
    <row r="24" spans="1:11" x14ac:dyDescent="0.3">
      <c r="A24" s="1"/>
      <c r="B24" s="12">
        <f>AVERAGE(B19:B23)</f>
        <v>6.7239999999999993</v>
      </c>
      <c r="C24" s="13"/>
      <c r="D24" s="23">
        <f>SQRT(SUM(D19:D23)/COUNT(D19:D23))</f>
        <v>0.85685272946988966</v>
      </c>
      <c r="E24" s="14">
        <f>AVERAGE(E19:E23)</f>
        <v>0.68140000000000023</v>
      </c>
      <c r="F24" s="14">
        <f>1-(SUM(D19:D23)/SUM(F19:F23))</f>
        <v>0.45394216609398008</v>
      </c>
      <c r="G24" s="14">
        <f>SUM(G19:G23)</f>
        <v>5.868999999999998</v>
      </c>
      <c r="H24" s="14">
        <f>SUM(H19:H23)</f>
        <v>5.868999999999998</v>
      </c>
      <c r="I24" s="14">
        <f>1-(SUM(D19:D23)/(SUM(G24:H24))^2)</f>
        <v>0.9733563228228197</v>
      </c>
      <c r="J24" s="14">
        <f>(SUM(J19:J23)/5)*100</f>
        <v>10.754609171355355</v>
      </c>
      <c r="K24" s="29">
        <f>SUM(K19:K23)</f>
        <v>3.6709830000000001</v>
      </c>
    </row>
    <row r="25" spans="1:11" x14ac:dyDescent="0.3">
      <c r="A25" s="1"/>
      <c r="B25" s="2"/>
      <c r="C25" s="2"/>
      <c r="D25" s="15"/>
      <c r="E25" s="10"/>
      <c r="F25" s="10"/>
      <c r="G25" s="10"/>
      <c r="H25" s="10"/>
      <c r="I25" s="10"/>
      <c r="J25" s="10"/>
      <c r="K25" s="29"/>
    </row>
    <row r="26" spans="1:11" x14ac:dyDescent="0.3">
      <c r="A26" s="1"/>
      <c r="B26" s="2"/>
      <c r="C26" s="2"/>
      <c r="D26" s="15"/>
      <c r="E26" s="10"/>
      <c r="F26" s="10"/>
      <c r="G26" s="10"/>
      <c r="H26" s="10"/>
      <c r="I26" s="10"/>
      <c r="J26" s="10"/>
      <c r="K26" s="29">
        <f>SQRT((K24)/5)</f>
        <v>0.85685272946988966</v>
      </c>
    </row>
    <row r="27" spans="1:11" ht="14.4" customHeight="1" thickBot="1" x14ac:dyDescent="0.35">
      <c r="A27" s="16"/>
      <c r="B27" s="17"/>
      <c r="C27" s="18"/>
      <c r="D27" s="19"/>
      <c r="E27" s="18"/>
      <c r="F27" s="18"/>
      <c r="G27" s="18"/>
      <c r="H27" s="20"/>
      <c r="I27" s="20"/>
      <c r="J27" s="21" t="s">
        <v>10</v>
      </c>
      <c r="K27" s="30">
        <f>(K26/B24)*100</f>
        <v>12.743199426976352</v>
      </c>
    </row>
    <row r="28" spans="1:11" ht="14.4" customHeight="1" thickBot="1" x14ac:dyDescent="0.35">
      <c r="A28" s="2"/>
      <c r="B28" s="2"/>
      <c r="C28" s="5"/>
      <c r="D28" s="22"/>
      <c r="E28" s="5"/>
      <c r="F28" s="5"/>
      <c r="G28" s="5"/>
      <c r="H28" s="10"/>
      <c r="I28" s="10"/>
      <c r="J28" s="5"/>
      <c r="K28" s="36"/>
    </row>
    <row r="29" spans="1:11" ht="14.4" customHeight="1" thickBot="1" x14ac:dyDescent="0.35">
      <c r="A29" s="38" t="s">
        <v>12</v>
      </c>
      <c r="B29" s="39"/>
      <c r="C29" s="39"/>
      <c r="D29" s="39"/>
      <c r="E29" s="39"/>
      <c r="F29" s="39"/>
      <c r="G29" s="39"/>
      <c r="H29" s="39"/>
      <c r="I29" s="39"/>
      <c r="J29" s="39"/>
      <c r="K29" s="40"/>
    </row>
    <row r="30" spans="1:11" ht="15" thickBot="1" x14ac:dyDescent="0.35">
      <c r="A30" s="41" t="s">
        <v>11</v>
      </c>
      <c r="B30" s="42"/>
      <c r="C30" s="42"/>
      <c r="D30" s="42"/>
      <c r="E30" s="42"/>
      <c r="F30" s="42"/>
      <c r="G30" s="42"/>
      <c r="H30" s="42"/>
      <c r="I30" s="42"/>
      <c r="J30" s="42"/>
      <c r="K30" s="43"/>
    </row>
    <row r="31" spans="1:11" x14ac:dyDescent="0.3">
      <c r="A31" s="32"/>
      <c r="B31" s="33"/>
      <c r="C31" s="34"/>
      <c r="D31" s="34"/>
      <c r="E31" s="34"/>
      <c r="F31" s="34"/>
      <c r="G31" s="34"/>
      <c r="H31" s="34"/>
      <c r="I31" s="34"/>
      <c r="J31" s="34"/>
      <c r="K31" s="35"/>
    </row>
    <row r="32" spans="1:11" x14ac:dyDescent="0.3">
      <c r="A32" s="3"/>
      <c r="B32" s="27" t="s">
        <v>9</v>
      </c>
      <c r="C32" s="4" t="s">
        <v>0</v>
      </c>
      <c r="D32" s="22" t="s">
        <v>1</v>
      </c>
      <c r="E32" s="5" t="s">
        <v>2</v>
      </c>
      <c r="F32" s="5" t="s">
        <v>3</v>
      </c>
      <c r="G32" s="5" t="s">
        <v>4</v>
      </c>
      <c r="H32" s="5" t="s">
        <v>5</v>
      </c>
      <c r="I32" s="4" t="s">
        <v>6</v>
      </c>
      <c r="J32" s="6" t="s">
        <v>7</v>
      </c>
      <c r="K32" s="31" t="s">
        <v>8</v>
      </c>
    </row>
    <row r="33" spans="1:11" x14ac:dyDescent="0.3">
      <c r="A33" s="1">
        <v>2015</v>
      </c>
      <c r="B33" s="25">
        <v>6.78</v>
      </c>
      <c r="C33" s="37">
        <v>5.7309999999999999</v>
      </c>
      <c r="D33" s="8">
        <f>((C33-B33)^2)</f>
        <v>1.1004010000000009</v>
      </c>
      <c r="E33" s="9">
        <f>ABS(C33-B33)</f>
        <v>1.0490000000000004</v>
      </c>
      <c r="F33" s="10">
        <f>((B33-(AVERAGE($B$4:$B$7)))^2)</f>
        <v>4.9000000000000397E-3</v>
      </c>
      <c r="G33" s="9">
        <f>ABS(C33-AVERAGE($B$33:$B$37))</f>
        <v>0.99299999999999944</v>
      </c>
      <c r="H33" s="9">
        <f>ABS(C33-AVERAGE($B$33:$B$37))</f>
        <v>0.99299999999999944</v>
      </c>
      <c r="I33" s="4"/>
      <c r="J33" s="11">
        <f>ABS((B33-C33)/B33)</f>
        <v>0.15471976401179946</v>
      </c>
      <c r="K33" s="28">
        <f>(B33-C33)^2</f>
        <v>1.1004010000000009</v>
      </c>
    </row>
    <row r="34" spans="1:11" x14ac:dyDescent="0.3">
      <c r="A34" s="1">
        <v>2016</v>
      </c>
      <c r="B34" s="25">
        <v>5.81</v>
      </c>
      <c r="C34" s="7">
        <v>5.8330000000000002</v>
      </c>
      <c r="D34" s="8">
        <f t="shared" ref="D34:D35" si="18">((C34-B34)^2)</f>
        <v>5.2900000000002652E-4</v>
      </c>
      <c r="E34" s="9">
        <f t="shared" ref="E34:E37" si="19">ABS(C34-B34)</f>
        <v>2.3000000000000576E-2</v>
      </c>
      <c r="F34" s="10">
        <f t="shared" ref="F34:F37" si="20">((B34-(AVERAGE($B$4:$B$7)))^2)</f>
        <v>0.81000000000000061</v>
      </c>
      <c r="G34" s="9">
        <f t="shared" ref="G34:G37" si="21">ABS(C34-AVERAGE($B$33:$B$37))</f>
        <v>0.89099999999999913</v>
      </c>
      <c r="H34" s="9">
        <f t="shared" ref="H34:H37" si="22">ABS(C34-AVERAGE($B$33:$B$37))</f>
        <v>0.89099999999999913</v>
      </c>
      <c r="I34" s="4"/>
      <c r="J34" s="11">
        <f t="shared" ref="J34:J37" si="23">ABS((B34-C34)/B34)</f>
        <v>3.9586919104992388E-3</v>
      </c>
      <c r="K34" s="28">
        <f t="shared" ref="K34:K37" si="24">(B34-C34)^2</f>
        <v>5.2900000000002652E-4</v>
      </c>
    </row>
    <row r="35" spans="1:11" x14ac:dyDescent="0.3">
      <c r="A35" s="1">
        <v>2017</v>
      </c>
      <c r="B35" s="25">
        <v>7.54</v>
      </c>
      <c r="C35" s="7">
        <v>8.6769999999999996</v>
      </c>
      <c r="D35" s="8">
        <f t="shared" si="18"/>
        <v>1.2927689999999989</v>
      </c>
      <c r="E35" s="9">
        <f t="shared" si="19"/>
        <v>1.1369999999999996</v>
      </c>
      <c r="F35" s="10">
        <f t="shared" si="20"/>
        <v>0.68890000000000007</v>
      </c>
      <c r="G35" s="9">
        <f t="shared" si="21"/>
        <v>1.9530000000000003</v>
      </c>
      <c r="H35" s="9">
        <f t="shared" si="22"/>
        <v>1.9530000000000003</v>
      </c>
      <c r="I35" s="4"/>
      <c r="J35" s="11">
        <f t="shared" si="23"/>
        <v>0.15079575596816971</v>
      </c>
      <c r="K35" s="28">
        <f t="shared" si="24"/>
        <v>1.2927689999999989</v>
      </c>
    </row>
    <row r="36" spans="1:11" x14ac:dyDescent="0.3">
      <c r="A36" s="1">
        <v>2018</v>
      </c>
      <c r="B36" s="25">
        <v>8.36</v>
      </c>
      <c r="C36" s="7">
        <v>8.2899999999999991</v>
      </c>
      <c r="D36" s="8">
        <f>((C36-B36)^2)</f>
        <v>4.9000000000000397E-3</v>
      </c>
      <c r="E36" s="9">
        <f t="shared" si="19"/>
        <v>7.0000000000000284E-2</v>
      </c>
      <c r="F36" s="10">
        <f t="shared" si="20"/>
        <v>2.7224999999999984</v>
      </c>
      <c r="G36" s="9">
        <f t="shared" si="21"/>
        <v>1.5659999999999998</v>
      </c>
      <c r="H36" s="9">
        <f>ABS(C36-AVERAGE($B$33:$B$37))</f>
        <v>1.5659999999999998</v>
      </c>
      <c r="I36" s="4"/>
      <c r="J36" s="11">
        <f t="shared" si="23"/>
        <v>8.3732057416268293E-3</v>
      </c>
      <c r="K36" s="28">
        <f t="shared" si="24"/>
        <v>4.9000000000000397E-3</v>
      </c>
    </row>
    <row r="37" spans="1:11" x14ac:dyDescent="0.3">
      <c r="A37" s="1">
        <v>2019</v>
      </c>
      <c r="B37" s="25">
        <v>5.13</v>
      </c>
      <c r="C37" s="7">
        <v>6.258</v>
      </c>
      <c r="D37" s="8">
        <f t="shared" ref="D37" si="25">((C37-B37)^2)</f>
        <v>1.2723840000000002</v>
      </c>
      <c r="E37" s="9">
        <f t="shared" si="19"/>
        <v>1.1280000000000001</v>
      </c>
      <c r="F37" s="10">
        <f t="shared" si="20"/>
        <v>2.4964000000000004</v>
      </c>
      <c r="G37" s="9">
        <f t="shared" si="21"/>
        <v>0.4659999999999993</v>
      </c>
      <c r="H37" s="9">
        <f t="shared" si="22"/>
        <v>0.4659999999999993</v>
      </c>
      <c r="I37" s="4"/>
      <c r="J37" s="11">
        <f t="shared" si="23"/>
        <v>0.21988304093567254</v>
      </c>
      <c r="K37" s="28">
        <f t="shared" si="24"/>
        <v>1.2723840000000002</v>
      </c>
    </row>
    <row r="38" spans="1:11" x14ac:dyDescent="0.3">
      <c r="A38" s="1"/>
      <c r="B38" s="12">
        <f>AVERAGE(B33:B37)</f>
        <v>6.7239999999999993</v>
      </c>
      <c r="C38" s="13"/>
      <c r="D38" s="23">
        <f>SQRT(SUM(D33:D37)/COUNT(D33:D37))</f>
        <v>0.85685272946988966</v>
      </c>
      <c r="E38" s="14">
        <f>AVERAGE(E33:E37)</f>
        <v>0.68140000000000023</v>
      </c>
      <c r="F38" s="14">
        <f>1-(SUM(D33:D37)/SUM(F33:F37))</f>
        <v>0.45394216609398008</v>
      </c>
      <c r="G38" s="14">
        <f>SUM(G33:G37)</f>
        <v>5.868999999999998</v>
      </c>
      <c r="H38" s="14">
        <f>SUM(H33:H37)</f>
        <v>5.868999999999998</v>
      </c>
      <c r="I38" s="14">
        <f>1-(SUM(D33:D37)/(SUM(G38:H38))^2)</f>
        <v>0.9733563228228197</v>
      </c>
      <c r="J38" s="14">
        <f>(SUM(J33:J37)/5)*100</f>
        <v>10.754609171355355</v>
      </c>
      <c r="K38" s="29">
        <f>SUM(K33:K37)</f>
        <v>3.6709830000000001</v>
      </c>
    </row>
    <row r="39" spans="1:11" x14ac:dyDescent="0.3">
      <c r="A39" s="1"/>
      <c r="B39" s="2"/>
      <c r="C39" s="2"/>
      <c r="D39" s="15"/>
      <c r="E39" s="10"/>
      <c r="F39" s="10"/>
      <c r="G39" s="10"/>
      <c r="H39" s="10"/>
      <c r="I39" s="10"/>
      <c r="J39" s="10"/>
      <c r="K39" s="29"/>
    </row>
    <row r="40" spans="1:11" x14ac:dyDescent="0.3">
      <c r="A40" s="1"/>
      <c r="B40" s="2"/>
      <c r="C40" s="2"/>
      <c r="D40" s="15"/>
      <c r="E40" s="10"/>
      <c r="F40" s="10"/>
      <c r="G40" s="10"/>
      <c r="H40" s="10"/>
      <c r="I40" s="10"/>
      <c r="J40" s="10"/>
      <c r="K40" s="29">
        <f>SQRT((K38)/5)</f>
        <v>0.85685272946988966</v>
      </c>
    </row>
    <row r="41" spans="1:11" ht="15" thickBot="1" x14ac:dyDescent="0.35">
      <c r="A41" s="16"/>
      <c r="B41" s="17"/>
      <c r="C41" s="18"/>
      <c r="D41" s="19"/>
      <c r="E41" s="18"/>
      <c r="F41" s="18"/>
      <c r="G41" s="18"/>
      <c r="H41" s="20"/>
      <c r="I41" s="20"/>
      <c r="J41" s="21" t="s">
        <v>10</v>
      </c>
      <c r="K41" s="30">
        <f>(K40/B38)*100</f>
        <v>12.743199426976352</v>
      </c>
    </row>
    <row r="52" ht="14.4" customHeight="1" x14ac:dyDescent="0.3"/>
    <row r="53" ht="14.4" customHeight="1" x14ac:dyDescent="0.3"/>
  </sheetData>
  <mergeCells count="8">
    <mergeCell ref="A1:K1"/>
    <mergeCell ref="A2:K2"/>
    <mergeCell ref="A16:K16"/>
    <mergeCell ref="C17:K17"/>
    <mergeCell ref="A30:K30"/>
    <mergeCell ref="C3:K3"/>
    <mergeCell ref="A15:K15"/>
    <mergeCell ref="A29:K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Setti</dc:creator>
  <cp:keywords/>
  <dc:description/>
  <cp:lastModifiedBy>AlvarBeltran, Jorge (OCB)</cp:lastModifiedBy>
  <cp:revision/>
  <dcterms:created xsi:type="dcterms:W3CDTF">2015-06-05T18:17:20Z</dcterms:created>
  <dcterms:modified xsi:type="dcterms:W3CDTF">2023-12-12T06:01:02Z</dcterms:modified>
  <cp:category/>
  <cp:contentStatus/>
</cp:coreProperties>
</file>