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xml" ContentType="application/vnd.openxmlformats-officedocument.drawingml.chartshapes+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7.xml" ContentType="application/vnd.openxmlformats-officedocument.drawingml.chartshapes+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8.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9.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11.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12.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13.xml" ContentType="application/vnd.openxmlformats-officedocument.drawingml.chartshapes+xml"/>
  <Override PartName="/xl/ink/ink1.xml" ContentType="application/inkml+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14.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17.xml" ContentType="application/vnd.openxmlformats-officedocument.drawingml.chartshapes+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18.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9.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20.xml" ContentType="application/vnd.openxmlformats-officedocument.drawingml.chartshapes+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drawings/drawing21.xml" ContentType="application/vnd.openxmlformats-officedocument.drawing+xml"/>
  <Override PartName="/xl/tables/table7.xml" ContentType="application/vnd.openxmlformats-officedocument.spreadsheetml.tab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persons/person.xml" ContentType="application/vnd.ms-excel.person+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jojo/Downloads/lab mercati 24/"/>
    </mc:Choice>
  </mc:AlternateContent>
  <xr:revisionPtr revIDLastSave="0" documentId="13_ncr:1_{A8DD09AF-4828-E140-96F6-0C649B20FFD8}" xr6:coauthVersionLast="47" xr6:coauthVersionMax="47" xr10:uidLastSave="{00000000-0000-0000-0000-000000000000}"/>
  <bookViews>
    <workbookView xWindow="4040" yWindow="500" windowWidth="29560" windowHeight="20500" xr2:uid="{0FFFD3B5-64C9-A042-A946-7ED3680B4C97}"/>
  </bookViews>
  <sheets>
    <sheet name="HOME" sheetId="1" r:id="rId1"/>
    <sheet name="Raw data" sheetId="2" r:id="rId2"/>
    <sheet name="Market" sheetId="3" r:id="rId3"/>
    <sheet name="Demand" sheetId="4" r:id="rId4"/>
    <sheet name="Supply" sheetId="5" r:id="rId5"/>
    <sheet name="Equilibrium" sheetId="10" r:id="rId6"/>
    <sheet name="Mondelez" sheetId="6" r:id="rId7"/>
    <sheet name="||||||" sheetId="9" r:id="rId8"/>
    <sheet name="under 14&amp;over 65"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0" i="5" l="1"/>
  <c r="F80" i="5"/>
  <c r="G80" i="5"/>
  <c r="H80" i="5"/>
  <c r="I80" i="5"/>
  <c r="J80" i="5"/>
  <c r="K80" i="5"/>
  <c r="L80" i="5"/>
  <c r="M80" i="5"/>
  <c r="D80" i="5"/>
  <c r="E79" i="5" l="1"/>
  <c r="I79" i="5"/>
  <c r="H79" i="5"/>
  <c r="G79" i="5"/>
  <c r="F79" i="5"/>
  <c r="F72" i="5"/>
  <c r="G72" i="5"/>
  <c r="H72" i="5"/>
  <c r="I72" i="5"/>
  <c r="J72" i="5"/>
  <c r="K72" i="5"/>
  <c r="L72" i="5"/>
  <c r="M72" i="5"/>
  <c r="N72" i="5"/>
  <c r="E616" i="5" s="1"/>
  <c r="E72" i="5"/>
  <c r="E657" i="5"/>
  <c r="F516" i="3"/>
  <c r="F515" i="3"/>
  <c r="F514" i="3"/>
  <c r="F513" i="3"/>
  <c r="Q509" i="3"/>
  <c r="J509" i="3"/>
  <c r="K509" i="3"/>
  <c r="L509" i="3"/>
  <c r="M509" i="3"/>
  <c r="N509" i="3"/>
  <c r="O509" i="3"/>
  <c r="P509" i="3"/>
  <c r="I509" i="3"/>
  <c r="Q510" i="3"/>
  <c r="I510" i="3"/>
  <c r="J510" i="3"/>
  <c r="K510" i="3"/>
  <c r="L510" i="3"/>
  <c r="M510" i="3"/>
  <c r="N510" i="3"/>
  <c r="O510" i="3"/>
  <c r="P510" i="3"/>
  <c r="H510" i="3"/>
  <c r="H509" i="3"/>
  <c r="I48" i="5"/>
  <c r="I47" i="5"/>
  <c r="I46" i="5"/>
  <c r="J79" i="5"/>
  <c r="K79" i="5"/>
  <c r="L79" i="5"/>
  <c r="M79" i="5"/>
  <c r="D79" i="5"/>
  <c r="S391" i="5"/>
  <c r="T391" i="5"/>
  <c r="S392" i="5"/>
  <c r="T392" i="5"/>
  <c r="S393" i="5"/>
  <c r="T393" i="5"/>
  <c r="S394" i="5"/>
  <c r="T394" i="5"/>
  <c r="S395" i="5"/>
  <c r="T395" i="5"/>
  <c r="S396" i="5"/>
  <c r="T396" i="5"/>
  <c r="S397" i="5"/>
  <c r="T397" i="5"/>
  <c r="S398" i="5"/>
  <c r="T398" i="5"/>
  <c r="S399" i="5"/>
  <c r="T399" i="5"/>
  <c r="S400" i="5"/>
  <c r="T400" i="5"/>
  <c r="S401" i="5"/>
  <c r="T401" i="5"/>
  <c r="S402" i="5"/>
  <c r="T402" i="5"/>
  <c r="S403" i="5"/>
  <c r="T403" i="5"/>
  <c r="S404" i="5"/>
  <c r="T404" i="5"/>
  <c r="S405" i="5"/>
  <c r="T405" i="5"/>
  <c r="S406" i="5"/>
  <c r="T406" i="5"/>
  <c r="S407" i="5"/>
  <c r="T407" i="5"/>
  <c r="S408" i="5"/>
  <c r="T408" i="5"/>
  <c r="S409" i="5"/>
  <c r="T409" i="5"/>
  <c r="S410" i="5"/>
  <c r="T410" i="5"/>
  <c r="S411" i="5"/>
  <c r="T411" i="5"/>
  <c r="S412" i="5"/>
  <c r="T412" i="5"/>
  <c r="S413" i="5"/>
  <c r="T413" i="5"/>
  <c r="T414" i="5"/>
  <c r="S415" i="5"/>
  <c r="T415" i="5"/>
  <c r="S416" i="5"/>
  <c r="T416" i="5"/>
  <c r="S417" i="5"/>
  <c r="T417" i="5"/>
  <c r="T418" i="5"/>
  <c r="S419" i="5"/>
  <c r="T419" i="5"/>
  <c r="S420" i="5"/>
  <c r="T420" i="5"/>
  <c r="S421" i="5"/>
  <c r="T421" i="5"/>
  <c r="T422" i="5"/>
  <c r="S423" i="5"/>
  <c r="T423" i="5"/>
  <c r="T390" i="5"/>
  <c r="S390" i="5"/>
  <c r="R424" i="5"/>
  <c r="Q424" i="5"/>
  <c r="R437" i="5"/>
  <c r="Q437" i="5"/>
  <c r="R432" i="5"/>
  <c r="R433" i="5" s="1"/>
  <c r="Q432" i="5"/>
  <c r="Q433" i="5" s="1"/>
  <c r="J414" i="5"/>
  <c r="J418" i="5"/>
  <c r="J422" i="5"/>
  <c r="E424" i="5"/>
  <c r="E427" i="5" s="1"/>
  <c r="D424" i="5"/>
  <c r="D427" i="5" s="1"/>
  <c r="E439" i="5"/>
  <c r="D439" i="5"/>
  <c r="E434" i="5"/>
  <c r="E435" i="5" s="1"/>
  <c r="D434" i="5"/>
  <c r="D435" i="5" s="1"/>
  <c r="H371" i="5"/>
  <c r="I232" i="4"/>
  <c r="E614" i="5" l="1"/>
  <c r="E615" i="5"/>
  <c r="T424" i="5"/>
  <c r="T426" i="5" s="1"/>
  <c r="S424" i="5"/>
  <c r="S426" i="5" s="1"/>
  <c r="R438" i="5"/>
  <c r="R439" i="5" s="1"/>
  <c r="Q438" i="5"/>
  <c r="Q439" i="5" s="1"/>
  <c r="H396" i="5"/>
  <c r="J396" i="5" s="1"/>
  <c r="H404" i="5"/>
  <c r="J404" i="5" s="1"/>
  <c r="H412" i="5"/>
  <c r="J412" i="5" s="1"/>
  <c r="H423" i="5"/>
  <c r="J423" i="5" s="1"/>
  <c r="H397" i="5"/>
  <c r="J397" i="5" s="1"/>
  <c r="H405" i="5"/>
  <c r="J405" i="5" s="1"/>
  <c r="H390" i="5"/>
  <c r="H399" i="5"/>
  <c r="J399" i="5" s="1"/>
  <c r="H408" i="5"/>
  <c r="J408" i="5" s="1"/>
  <c r="H401" i="5"/>
  <c r="J401" i="5" s="1"/>
  <c r="H410" i="5"/>
  <c r="J410" i="5" s="1"/>
  <c r="H417" i="5"/>
  <c r="J417" i="5" s="1"/>
  <c r="H419" i="5"/>
  <c r="J419" i="5" s="1"/>
  <c r="H420" i="5"/>
  <c r="J420" i="5" s="1"/>
  <c r="H398" i="5"/>
  <c r="J398" i="5" s="1"/>
  <c r="H406" i="5"/>
  <c r="J406" i="5" s="1"/>
  <c r="H415" i="5"/>
  <c r="J415" i="5" s="1"/>
  <c r="H391" i="5"/>
  <c r="J391" i="5" s="1"/>
  <c r="H416" i="5"/>
  <c r="J416" i="5" s="1"/>
  <c r="H400" i="5"/>
  <c r="J400" i="5" s="1"/>
  <c r="H393" i="5"/>
  <c r="J393" i="5" s="1"/>
  <c r="H394" i="5"/>
  <c r="J394" i="5" s="1"/>
  <c r="H395" i="5"/>
  <c r="J395" i="5" s="1"/>
  <c r="H403" i="5"/>
  <c r="J403" i="5" s="1"/>
  <c r="H411" i="5"/>
  <c r="J411" i="5" s="1"/>
  <c r="H421" i="5"/>
  <c r="J421" i="5" s="1"/>
  <c r="H413" i="5"/>
  <c r="J413" i="5" s="1"/>
  <c r="H407" i="5"/>
  <c r="J407" i="5" s="1"/>
  <c r="H392" i="5"/>
  <c r="J392" i="5" s="1"/>
  <c r="H409" i="5"/>
  <c r="J409" i="5" s="1"/>
  <c r="H402" i="5"/>
  <c r="J402" i="5" s="1"/>
  <c r="I391" i="5"/>
  <c r="K391" i="5" s="1"/>
  <c r="I399" i="5"/>
  <c r="K399" i="5" s="1"/>
  <c r="I407" i="5"/>
  <c r="K407" i="5" s="1"/>
  <c r="I415" i="5"/>
  <c r="K415" i="5" s="1"/>
  <c r="I423" i="5"/>
  <c r="K423" i="5" s="1"/>
  <c r="I392" i="5"/>
  <c r="K392" i="5" s="1"/>
  <c r="I400" i="5"/>
  <c r="K400" i="5" s="1"/>
  <c r="I416" i="5"/>
  <c r="K416" i="5" s="1"/>
  <c r="I402" i="5"/>
  <c r="K402" i="5" s="1"/>
  <c r="I411" i="5"/>
  <c r="K411" i="5" s="1"/>
  <c r="I412" i="5"/>
  <c r="K412" i="5" s="1"/>
  <c r="I421" i="5"/>
  <c r="K421" i="5" s="1"/>
  <c r="I403" i="5"/>
  <c r="K403" i="5" s="1"/>
  <c r="I420" i="5"/>
  <c r="K420" i="5" s="1"/>
  <c r="I405" i="5"/>
  <c r="K405" i="5" s="1"/>
  <c r="I393" i="5"/>
  <c r="K393" i="5" s="1"/>
  <c r="I401" i="5"/>
  <c r="K401" i="5" s="1"/>
  <c r="I409" i="5"/>
  <c r="K409" i="5" s="1"/>
  <c r="I417" i="5"/>
  <c r="K417" i="5" s="1"/>
  <c r="I394" i="5"/>
  <c r="K394" i="5" s="1"/>
  <c r="I410" i="5"/>
  <c r="K410" i="5" s="1"/>
  <c r="I419" i="5"/>
  <c r="K419" i="5" s="1"/>
  <c r="I396" i="5"/>
  <c r="K396" i="5" s="1"/>
  <c r="I397" i="5"/>
  <c r="K397" i="5" s="1"/>
  <c r="I398" i="5"/>
  <c r="K398" i="5" s="1"/>
  <c r="I406" i="5"/>
  <c r="K406" i="5" s="1"/>
  <c r="I414" i="5"/>
  <c r="K414" i="5" s="1"/>
  <c r="I422" i="5"/>
  <c r="K422" i="5" s="1"/>
  <c r="I408" i="5"/>
  <c r="K408" i="5" s="1"/>
  <c r="I390" i="5"/>
  <c r="I418" i="5"/>
  <c r="K418" i="5" s="1"/>
  <c r="I395" i="5"/>
  <c r="K395" i="5" s="1"/>
  <c r="I404" i="5"/>
  <c r="K404" i="5" s="1"/>
  <c r="I413" i="5"/>
  <c r="K413" i="5" s="1"/>
  <c r="K564" i="5"/>
  <c r="K572" i="5" s="1"/>
  <c r="L36" i="5"/>
  <c r="L42" i="5" s="1"/>
  <c r="L6" i="5"/>
  <c r="L13" i="5" s="1"/>
  <c r="E375" i="5"/>
  <c r="D375" i="5"/>
  <c r="S200" i="5"/>
  <c r="R200" i="5"/>
  <c r="N155" i="4"/>
  <c r="N156" i="4"/>
  <c r="N157" i="4"/>
  <c r="N158" i="4"/>
  <c r="N154" i="4"/>
  <c r="F36" i="3"/>
  <c r="F37" i="3"/>
  <c r="F38" i="3"/>
  <c r="F39" i="3"/>
  <c r="F40" i="3"/>
  <c r="N261" i="5"/>
  <c r="M261" i="5"/>
  <c r="L261" i="5"/>
  <c r="K261" i="5"/>
  <c r="J261" i="5"/>
  <c r="I261" i="5"/>
  <c r="H261" i="5"/>
  <c r="G261" i="5"/>
  <c r="F261" i="5"/>
  <c r="E261" i="5"/>
  <c r="J365" i="5"/>
  <c r="I365" i="5"/>
  <c r="H365" i="5"/>
  <c r="G365" i="5"/>
  <c r="M526" i="5"/>
  <c r="E524" i="5"/>
  <c r="F524" i="5"/>
  <c r="G524" i="5"/>
  <c r="H524" i="5"/>
  <c r="I524" i="5"/>
  <c r="J524" i="5"/>
  <c r="K524" i="5"/>
  <c r="L524" i="5"/>
  <c r="M524" i="5"/>
  <c r="E525" i="5"/>
  <c r="F525" i="5"/>
  <c r="G525" i="5"/>
  <c r="H525" i="5"/>
  <c r="I525" i="5"/>
  <c r="J525" i="5"/>
  <c r="J627" i="5" s="1"/>
  <c r="K525" i="5"/>
  <c r="L525" i="5"/>
  <c r="M525" i="5"/>
  <c r="E526" i="5"/>
  <c r="F526" i="5"/>
  <c r="G526" i="5"/>
  <c r="H526" i="5"/>
  <c r="I526" i="5"/>
  <c r="J526" i="5"/>
  <c r="K627" i="5" s="1"/>
  <c r="K526" i="5"/>
  <c r="L526" i="5"/>
  <c r="D526" i="5"/>
  <c r="D525" i="5"/>
  <c r="D524" i="5"/>
  <c r="M574" i="5"/>
  <c r="E572" i="5"/>
  <c r="F572" i="5"/>
  <c r="G572" i="5"/>
  <c r="H572" i="5"/>
  <c r="I572" i="5"/>
  <c r="J572" i="5"/>
  <c r="L572" i="5"/>
  <c r="M572" i="5"/>
  <c r="E573" i="5"/>
  <c r="F573" i="5"/>
  <c r="G573" i="5"/>
  <c r="H573" i="5"/>
  <c r="I573" i="5"/>
  <c r="J573" i="5"/>
  <c r="K573" i="5"/>
  <c r="L573" i="5"/>
  <c r="M573" i="5"/>
  <c r="E574" i="5"/>
  <c r="F574" i="5"/>
  <c r="G574" i="5"/>
  <c r="H574" i="5"/>
  <c r="I574" i="5"/>
  <c r="J574" i="5"/>
  <c r="K574" i="5"/>
  <c r="L574" i="5"/>
  <c r="D573" i="5"/>
  <c r="D574" i="5"/>
  <c r="D572" i="5"/>
  <c r="I159" i="5"/>
  <c r="F365" i="5"/>
  <c r="K365" i="5"/>
  <c r="L365" i="5"/>
  <c r="M365" i="5"/>
  <c r="N365" i="5"/>
  <c r="E365" i="5"/>
  <c r="E159" i="5"/>
  <c r="F159" i="5"/>
  <c r="G159" i="5"/>
  <c r="H159" i="5"/>
  <c r="J159" i="5"/>
  <c r="K159" i="5"/>
  <c r="L159" i="5"/>
  <c r="D159" i="5"/>
  <c r="E76" i="5"/>
  <c r="F76" i="5"/>
  <c r="G76" i="5"/>
  <c r="H76" i="5"/>
  <c r="I76" i="5"/>
  <c r="J76" i="5"/>
  <c r="K76" i="5"/>
  <c r="L76" i="5"/>
  <c r="M76" i="5"/>
  <c r="E77" i="5"/>
  <c r="F77" i="5"/>
  <c r="G77" i="5"/>
  <c r="H77" i="5"/>
  <c r="I77" i="5"/>
  <c r="J77" i="5"/>
  <c r="K77" i="5"/>
  <c r="L77" i="5"/>
  <c r="M77" i="5"/>
  <c r="E78" i="5"/>
  <c r="F78" i="5"/>
  <c r="G78" i="5"/>
  <c r="H78" i="5"/>
  <c r="I78" i="5"/>
  <c r="J78" i="5"/>
  <c r="K78" i="5"/>
  <c r="L78" i="5"/>
  <c r="M78" i="5"/>
  <c r="D77" i="5"/>
  <c r="D78" i="5"/>
  <c r="D76" i="5"/>
  <c r="N43" i="5"/>
  <c r="E43" i="5"/>
  <c r="F41" i="5"/>
  <c r="G41" i="5"/>
  <c r="H41" i="5"/>
  <c r="I41" i="5"/>
  <c r="J41" i="5"/>
  <c r="K41" i="5"/>
  <c r="L41" i="5"/>
  <c r="M41" i="5"/>
  <c r="N41" i="5"/>
  <c r="F42" i="5"/>
  <c r="G42" i="5"/>
  <c r="H42" i="5"/>
  <c r="I42" i="5"/>
  <c r="J42" i="5"/>
  <c r="K42" i="5"/>
  <c r="M42" i="5"/>
  <c r="N42" i="5"/>
  <c r="F43" i="5"/>
  <c r="G43" i="5"/>
  <c r="H43" i="5"/>
  <c r="I43" i="5"/>
  <c r="J43" i="5"/>
  <c r="K43" i="5"/>
  <c r="L43" i="5"/>
  <c r="M43" i="5"/>
  <c r="E42" i="5"/>
  <c r="E41" i="5"/>
  <c r="N12" i="5"/>
  <c r="N13" i="5"/>
  <c r="N14" i="5"/>
  <c r="F12" i="5"/>
  <c r="G12" i="5"/>
  <c r="H12" i="5"/>
  <c r="I12" i="5"/>
  <c r="J12" i="5"/>
  <c r="K12" i="5"/>
  <c r="L12" i="5"/>
  <c r="M12" i="5"/>
  <c r="F13" i="5"/>
  <c r="G13" i="5"/>
  <c r="H13" i="5"/>
  <c r="I13" i="5"/>
  <c r="J13" i="5"/>
  <c r="K13" i="5"/>
  <c r="M13" i="5"/>
  <c r="F14" i="5"/>
  <c r="G14" i="5"/>
  <c r="H14" i="5"/>
  <c r="I14" i="5"/>
  <c r="J14" i="5"/>
  <c r="K14" i="5"/>
  <c r="L14" i="5"/>
  <c r="M14" i="5"/>
  <c r="E13" i="5"/>
  <c r="E14" i="5"/>
  <c r="E12" i="5"/>
  <c r="P17" i="1"/>
  <c r="P24" i="1"/>
  <c r="P27" i="1"/>
  <c r="O376" i="4"/>
  <c r="Q376" i="4" s="1"/>
  <c r="E374" i="4"/>
  <c r="F374" i="4"/>
  <c r="G374" i="4"/>
  <c r="H374" i="4"/>
  <c r="I374" i="4"/>
  <c r="J374" i="4"/>
  <c r="K374" i="4"/>
  <c r="L374" i="4"/>
  <c r="M374" i="4"/>
  <c r="N374" i="4"/>
  <c r="O374" i="4"/>
  <c r="Q374" i="4" s="1"/>
  <c r="E375" i="4"/>
  <c r="F375" i="4"/>
  <c r="G375" i="4"/>
  <c r="H375" i="4"/>
  <c r="I375" i="4"/>
  <c r="J375" i="4"/>
  <c r="K375" i="4"/>
  <c r="L375" i="4"/>
  <c r="M375" i="4"/>
  <c r="N375" i="4"/>
  <c r="O375" i="4"/>
  <c r="Q375" i="4" s="1"/>
  <c r="E376" i="4"/>
  <c r="F376" i="4"/>
  <c r="G376" i="4"/>
  <c r="H376" i="4"/>
  <c r="I376" i="4"/>
  <c r="J376" i="4"/>
  <c r="K376" i="4"/>
  <c r="L376" i="4"/>
  <c r="M376" i="4"/>
  <c r="N376" i="4"/>
  <c r="E377" i="4"/>
  <c r="F377" i="4"/>
  <c r="G377" i="4"/>
  <c r="H377" i="4"/>
  <c r="I377" i="4"/>
  <c r="J377" i="4"/>
  <c r="K377" i="4"/>
  <c r="L377" i="4"/>
  <c r="M377" i="4"/>
  <c r="N377" i="4"/>
  <c r="O377" i="4"/>
  <c r="Q377" i="4" s="1"/>
  <c r="D375" i="4"/>
  <c r="D376" i="4"/>
  <c r="D377" i="4"/>
  <c r="D374" i="4"/>
  <c r="M111" i="4"/>
  <c r="J111" i="4"/>
  <c r="H111" i="4"/>
  <c r="O111" i="4"/>
  <c r="N111" i="4"/>
  <c r="L111" i="4"/>
  <c r="K111" i="4"/>
  <c r="I111" i="4"/>
  <c r="G111" i="4"/>
  <c r="F111" i="4"/>
  <c r="E111" i="4"/>
  <c r="D111" i="4"/>
  <c r="C107" i="4"/>
  <c r="C106" i="4"/>
  <c r="O104" i="4"/>
  <c r="N104" i="4"/>
  <c r="M104" i="4"/>
  <c r="L104" i="4"/>
  <c r="L107" i="4" s="1"/>
  <c r="K104" i="4"/>
  <c r="J104" i="4"/>
  <c r="I104" i="4"/>
  <c r="H104" i="4"/>
  <c r="G104" i="4"/>
  <c r="F104" i="4"/>
  <c r="E104" i="4"/>
  <c r="E107" i="4" s="1"/>
  <c r="D104" i="4"/>
  <c r="E266" i="4"/>
  <c r="F266" i="4"/>
  <c r="G266" i="4"/>
  <c r="H266" i="4"/>
  <c r="I266" i="4"/>
  <c r="J266" i="4"/>
  <c r="K266" i="4"/>
  <c r="L266" i="4"/>
  <c r="M266" i="4"/>
  <c r="D266" i="4"/>
  <c r="D203" i="4"/>
  <c r="J203" i="4"/>
  <c r="H203" i="4"/>
  <c r="G203" i="4"/>
  <c r="F203" i="4"/>
  <c r="M203" i="4"/>
  <c r="L203" i="4"/>
  <c r="K203" i="4"/>
  <c r="I203" i="4"/>
  <c r="E203" i="4"/>
  <c r="C268" i="2"/>
  <c r="D268" i="2"/>
  <c r="E268" i="2"/>
  <c r="F268" i="2"/>
  <c r="G268" i="2"/>
  <c r="H268" i="2"/>
  <c r="I268" i="2"/>
  <c r="J268" i="2"/>
  <c r="K268" i="2"/>
  <c r="L268" i="2"/>
  <c r="B268" i="2"/>
  <c r="E85" i="4"/>
  <c r="D85" i="4"/>
  <c r="F85" i="4"/>
  <c r="E78" i="4"/>
  <c r="D78" i="4"/>
  <c r="G85" i="4"/>
  <c r="F78" i="4"/>
  <c r="F81" i="4" s="1"/>
  <c r="E187" i="4"/>
  <c r="F187" i="4"/>
  <c r="G187" i="4"/>
  <c r="H187" i="4"/>
  <c r="I187" i="4"/>
  <c r="J187" i="4"/>
  <c r="K187" i="4"/>
  <c r="L187" i="4"/>
  <c r="M187" i="4"/>
  <c r="E188" i="4"/>
  <c r="F188" i="4"/>
  <c r="G188" i="4"/>
  <c r="H188" i="4"/>
  <c r="I188" i="4"/>
  <c r="J188" i="4"/>
  <c r="K188" i="4"/>
  <c r="L188" i="4"/>
  <c r="M188" i="4"/>
  <c r="D188" i="4"/>
  <c r="D187" i="4"/>
  <c r="M159" i="4"/>
  <c r="E159" i="4"/>
  <c r="F159" i="4"/>
  <c r="G159" i="4"/>
  <c r="H159" i="4"/>
  <c r="I159" i="4"/>
  <c r="J159" i="4"/>
  <c r="K159" i="4"/>
  <c r="L159" i="4"/>
  <c r="D159" i="4"/>
  <c r="AC128" i="4"/>
  <c r="U128" i="4"/>
  <c r="Q128" i="4"/>
  <c r="K128" i="4"/>
  <c r="H128" i="4"/>
  <c r="I148" i="4"/>
  <c r="I150" i="4"/>
  <c r="I149" i="4"/>
  <c r="I142" i="4"/>
  <c r="I141" i="4"/>
  <c r="AC129" i="4"/>
  <c r="AC130" i="4"/>
  <c r="AC131" i="4"/>
  <c r="AC132" i="4"/>
  <c r="AC133" i="4"/>
  <c r="AC134" i="4"/>
  <c r="AC135" i="4"/>
  <c r="AC136" i="4"/>
  <c r="AC137" i="4"/>
  <c r="U129" i="4"/>
  <c r="U130" i="4"/>
  <c r="U131" i="4"/>
  <c r="U132" i="4"/>
  <c r="U133" i="4"/>
  <c r="U134" i="4"/>
  <c r="U135" i="4"/>
  <c r="U136" i="4"/>
  <c r="U137" i="4"/>
  <c r="Q129" i="4"/>
  <c r="Q130" i="4"/>
  <c r="Q131" i="4"/>
  <c r="Q132" i="4"/>
  <c r="Q133" i="4"/>
  <c r="Q134" i="4"/>
  <c r="Q135" i="4"/>
  <c r="Q136" i="4"/>
  <c r="Q137" i="4"/>
  <c r="K129" i="4"/>
  <c r="K130" i="4"/>
  <c r="K131" i="4"/>
  <c r="K132" i="4"/>
  <c r="K133" i="4"/>
  <c r="K134" i="4"/>
  <c r="K135" i="4"/>
  <c r="K136" i="4"/>
  <c r="K137" i="4"/>
  <c r="H129" i="4"/>
  <c r="H130" i="4"/>
  <c r="H131" i="4"/>
  <c r="H132" i="4"/>
  <c r="H133" i="4"/>
  <c r="H134" i="4"/>
  <c r="H135" i="4"/>
  <c r="H136" i="4"/>
  <c r="H137" i="4"/>
  <c r="H85" i="4"/>
  <c r="I85" i="4"/>
  <c r="J85" i="4"/>
  <c r="K85" i="4"/>
  <c r="L85" i="4"/>
  <c r="M85" i="4"/>
  <c r="N85" i="4"/>
  <c r="O85" i="4"/>
  <c r="C81" i="4"/>
  <c r="C80" i="4"/>
  <c r="G78" i="4"/>
  <c r="G81" i="4" s="1"/>
  <c r="H78" i="4"/>
  <c r="H81" i="4" s="1"/>
  <c r="I78" i="4"/>
  <c r="I81" i="4" s="1"/>
  <c r="J78" i="4"/>
  <c r="K78" i="4"/>
  <c r="L78" i="4"/>
  <c r="L81" i="4" s="1"/>
  <c r="M78" i="4"/>
  <c r="M81" i="4" s="1"/>
  <c r="N78" i="4"/>
  <c r="N81" i="4" s="1"/>
  <c r="O78" i="4"/>
  <c r="O81" i="4" s="1"/>
  <c r="G14" i="4"/>
  <c r="E28" i="4" s="1"/>
  <c r="H14" i="4"/>
  <c r="F28" i="4" s="1"/>
  <c r="I14" i="4"/>
  <c r="G28" i="4" s="1"/>
  <c r="J14" i="4"/>
  <c r="H28" i="4" s="1"/>
  <c r="K14" i="4"/>
  <c r="I28" i="4" s="1"/>
  <c r="L14" i="4"/>
  <c r="J28" i="4" s="1"/>
  <c r="M14" i="4"/>
  <c r="K28" i="4" s="1"/>
  <c r="N14" i="4"/>
  <c r="L27" i="4" s="1"/>
  <c r="O35" i="4" s="1"/>
  <c r="O14" i="4"/>
  <c r="G15" i="4"/>
  <c r="H15" i="4"/>
  <c r="I15" i="4"/>
  <c r="J15" i="4"/>
  <c r="K15" i="4"/>
  <c r="L15" i="4"/>
  <c r="M15" i="4"/>
  <c r="N15" i="4"/>
  <c r="O15" i="4"/>
  <c r="F15" i="4"/>
  <c r="F14" i="4"/>
  <c r="D28" i="4" s="1"/>
  <c r="O250" i="2"/>
  <c r="N250" i="2"/>
  <c r="M250" i="2"/>
  <c r="L250" i="2"/>
  <c r="K250" i="2"/>
  <c r="J250" i="2"/>
  <c r="I250" i="2"/>
  <c r="H250" i="2"/>
  <c r="G250" i="2"/>
  <c r="F250" i="2"/>
  <c r="B250" i="2"/>
  <c r="O249" i="2"/>
  <c r="N249" i="2"/>
  <c r="M249" i="2"/>
  <c r="L249" i="2"/>
  <c r="K249" i="2"/>
  <c r="J249" i="2"/>
  <c r="I249" i="2"/>
  <c r="H249" i="2"/>
  <c r="G249" i="2"/>
  <c r="F249" i="2"/>
  <c r="B249" i="2"/>
  <c r="O248" i="2"/>
  <c r="N248" i="2"/>
  <c r="M248" i="2"/>
  <c r="L248" i="2"/>
  <c r="K248" i="2"/>
  <c r="J248" i="2"/>
  <c r="I248" i="2"/>
  <c r="H248" i="2"/>
  <c r="G248" i="2"/>
  <c r="F248" i="2"/>
  <c r="B248" i="2"/>
  <c r="O247" i="2"/>
  <c r="N247" i="2"/>
  <c r="M247" i="2"/>
  <c r="L247" i="2"/>
  <c r="K247" i="2"/>
  <c r="J247" i="2"/>
  <c r="I247" i="2"/>
  <c r="H247" i="2"/>
  <c r="G247" i="2"/>
  <c r="F247" i="2"/>
  <c r="B247" i="2"/>
  <c r="T42" i="1"/>
  <c r="T41" i="1"/>
  <c r="T40" i="1"/>
  <c r="T39" i="1"/>
  <c r="T38" i="1"/>
  <c r="T37" i="1"/>
  <c r="T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P36" i="1"/>
  <c r="P38" i="1"/>
  <c r="P40" i="1"/>
  <c r="P42" i="1"/>
  <c r="P43" i="1"/>
  <c r="P44" i="1"/>
  <c r="P45" i="1"/>
  <c r="P46" i="1"/>
  <c r="P47" i="1"/>
  <c r="P48" i="1"/>
  <c r="P49" i="1"/>
  <c r="P50" i="1"/>
  <c r="P51" i="1"/>
  <c r="P52" i="1"/>
  <c r="P53" i="1"/>
  <c r="L32" i="1"/>
  <c r="L34" i="1"/>
  <c r="L37" i="1"/>
  <c r="L38" i="1"/>
  <c r="L39" i="1"/>
  <c r="L40" i="1"/>
  <c r="L41" i="1"/>
  <c r="H423" i="3"/>
  <c r="I423" i="3"/>
  <c r="J423" i="3"/>
  <c r="K423" i="3"/>
  <c r="L423" i="3"/>
  <c r="M423" i="3"/>
  <c r="N423" i="3"/>
  <c r="O423" i="3"/>
  <c r="P423" i="3"/>
  <c r="H424" i="3"/>
  <c r="I424" i="3"/>
  <c r="J424" i="3"/>
  <c r="K424" i="3"/>
  <c r="L424" i="3"/>
  <c r="M424" i="3"/>
  <c r="N424" i="3"/>
  <c r="O424" i="3"/>
  <c r="P424" i="3"/>
  <c r="H425" i="3"/>
  <c r="I425" i="3"/>
  <c r="J425" i="3"/>
  <c r="K425" i="3"/>
  <c r="L425" i="3"/>
  <c r="M425" i="3"/>
  <c r="N425" i="3"/>
  <c r="O425" i="3"/>
  <c r="P425" i="3"/>
  <c r="H426" i="3"/>
  <c r="I426" i="3"/>
  <c r="J426" i="3"/>
  <c r="K426" i="3"/>
  <c r="L426" i="3"/>
  <c r="M426" i="3"/>
  <c r="N426" i="3"/>
  <c r="O426" i="3"/>
  <c r="P426" i="3"/>
  <c r="G426" i="3"/>
  <c r="G425" i="3"/>
  <c r="G424" i="3"/>
  <c r="G423" i="3"/>
  <c r="F427" i="3"/>
  <c r="F428" i="3" s="1"/>
  <c r="F429" i="3" s="1"/>
  <c r="P405" i="3"/>
  <c r="G399" i="3"/>
  <c r="G398" i="3"/>
  <c r="G397" i="3"/>
  <c r="F397" i="3"/>
  <c r="F398" i="3" s="1"/>
  <c r="F399" i="3" s="1"/>
  <c r="G400" i="3"/>
  <c r="H407" i="3"/>
  <c r="I407" i="3"/>
  <c r="J407" i="3"/>
  <c r="K407" i="3"/>
  <c r="L407" i="3"/>
  <c r="M407" i="3"/>
  <c r="N407" i="3"/>
  <c r="O407" i="3"/>
  <c r="P407" i="3"/>
  <c r="H404" i="3"/>
  <c r="I404" i="3"/>
  <c r="J404" i="3"/>
  <c r="K404" i="3"/>
  <c r="L404" i="3"/>
  <c r="M404" i="3"/>
  <c r="N404" i="3"/>
  <c r="O404" i="3"/>
  <c r="P404" i="3"/>
  <c r="H405" i="3"/>
  <c r="I405" i="3"/>
  <c r="J405" i="3"/>
  <c r="K405" i="3"/>
  <c r="L405" i="3"/>
  <c r="M405" i="3"/>
  <c r="N405" i="3"/>
  <c r="O405" i="3"/>
  <c r="H406" i="3"/>
  <c r="I406" i="3"/>
  <c r="J406" i="3"/>
  <c r="K406" i="3"/>
  <c r="L406" i="3"/>
  <c r="M406" i="3"/>
  <c r="N406" i="3"/>
  <c r="O406" i="3"/>
  <c r="P406" i="3"/>
  <c r="G404" i="3"/>
  <c r="G405" i="3"/>
  <c r="G406" i="3"/>
  <c r="G407" i="3"/>
  <c r="F404" i="3"/>
  <c r="F405" i="3" s="1"/>
  <c r="F406" i="3" s="1"/>
  <c r="H355" i="3"/>
  <c r="I355" i="3"/>
  <c r="J355" i="3"/>
  <c r="K355" i="3"/>
  <c r="L355" i="3"/>
  <c r="M355" i="3"/>
  <c r="N355" i="3"/>
  <c r="O355" i="3"/>
  <c r="P355" i="3"/>
  <c r="H356" i="3"/>
  <c r="I356" i="3"/>
  <c r="J356" i="3"/>
  <c r="K356" i="3"/>
  <c r="L356" i="3"/>
  <c r="M356" i="3"/>
  <c r="N356" i="3"/>
  <c r="O356" i="3"/>
  <c r="P356" i="3"/>
  <c r="H357" i="3"/>
  <c r="I357" i="3"/>
  <c r="J357" i="3"/>
  <c r="K357" i="3"/>
  <c r="L357" i="3"/>
  <c r="M357" i="3"/>
  <c r="N357" i="3"/>
  <c r="O357" i="3"/>
  <c r="P357" i="3"/>
  <c r="H358" i="3"/>
  <c r="I358" i="3"/>
  <c r="J358" i="3"/>
  <c r="K358" i="3"/>
  <c r="L358" i="3"/>
  <c r="M358" i="3"/>
  <c r="N358" i="3"/>
  <c r="O358" i="3"/>
  <c r="P358" i="3"/>
  <c r="G358" i="3"/>
  <c r="G357" i="3"/>
  <c r="G356" i="3"/>
  <c r="G355" i="3"/>
  <c r="G294" i="3"/>
  <c r="H294" i="3"/>
  <c r="I294" i="3"/>
  <c r="J294" i="3"/>
  <c r="K294" i="3"/>
  <c r="L294" i="3"/>
  <c r="M294" i="3"/>
  <c r="N294" i="3"/>
  <c r="O294" i="3"/>
  <c r="G295" i="3"/>
  <c r="H295" i="3"/>
  <c r="I295" i="3"/>
  <c r="J295" i="3"/>
  <c r="K295" i="3"/>
  <c r="L295" i="3"/>
  <c r="M295" i="3"/>
  <c r="N295" i="3"/>
  <c r="O295" i="3"/>
  <c r="G296" i="3"/>
  <c r="H296" i="3"/>
  <c r="I296" i="3"/>
  <c r="J296" i="3"/>
  <c r="K296" i="3"/>
  <c r="L296" i="3"/>
  <c r="M296" i="3"/>
  <c r="N296" i="3"/>
  <c r="O296" i="3"/>
  <c r="G297" i="3"/>
  <c r="H297" i="3"/>
  <c r="I297" i="3"/>
  <c r="J297" i="3"/>
  <c r="K297" i="3"/>
  <c r="L297" i="3"/>
  <c r="M297" i="3"/>
  <c r="N297" i="3"/>
  <c r="O297" i="3"/>
  <c r="F297" i="3"/>
  <c r="F296" i="3"/>
  <c r="F295" i="3"/>
  <c r="F294" i="3"/>
  <c r="D22" i="1"/>
  <c r="D23" i="1"/>
  <c r="D24" i="1"/>
  <c r="D25" i="1"/>
  <c r="D26" i="1"/>
  <c r="D27" i="1"/>
  <c r="D28" i="1"/>
  <c r="D29" i="1"/>
  <c r="D30" i="1"/>
  <c r="G190" i="3"/>
  <c r="H190" i="3"/>
  <c r="I190" i="3"/>
  <c r="J190" i="3"/>
  <c r="K190" i="3"/>
  <c r="L190" i="3"/>
  <c r="M190" i="3"/>
  <c r="F190" i="3"/>
  <c r="E190" i="3"/>
  <c r="D190" i="3"/>
  <c r="M192" i="3"/>
  <c r="L192" i="3"/>
  <c r="K192" i="3"/>
  <c r="J192" i="3"/>
  <c r="I192" i="3"/>
  <c r="H192" i="3"/>
  <c r="G192" i="3"/>
  <c r="F192" i="3"/>
  <c r="E192" i="3"/>
  <c r="D192" i="3"/>
  <c r="E92" i="3"/>
  <c r="F92" i="3"/>
  <c r="G92" i="3"/>
  <c r="H92" i="3"/>
  <c r="I92" i="3"/>
  <c r="J92" i="3"/>
  <c r="K92" i="3"/>
  <c r="L92" i="3"/>
  <c r="M92" i="3"/>
  <c r="E93" i="3"/>
  <c r="F93" i="3"/>
  <c r="G93" i="3"/>
  <c r="H93" i="3"/>
  <c r="I93" i="3"/>
  <c r="J93" i="3"/>
  <c r="K93" i="3"/>
  <c r="L93" i="3"/>
  <c r="M93" i="3"/>
  <c r="D93" i="3"/>
  <c r="D92" i="3"/>
  <c r="E75" i="3"/>
  <c r="F75" i="3"/>
  <c r="G75" i="3"/>
  <c r="H75" i="3"/>
  <c r="I75" i="3"/>
  <c r="J75" i="3"/>
  <c r="K75" i="3"/>
  <c r="L75" i="3"/>
  <c r="M75" i="3"/>
  <c r="E76" i="3"/>
  <c r="F76" i="3"/>
  <c r="G76" i="3"/>
  <c r="H76" i="3"/>
  <c r="I76" i="3"/>
  <c r="J76" i="3"/>
  <c r="K76" i="3"/>
  <c r="L76" i="3"/>
  <c r="M76" i="3"/>
  <c r="E77" i="3"/>
  <c r="F77" i="3"/>
  <c r="G77" i="3"/>
  <c r="H77" i="3"/>
  <c r="I77" i="3"/>
  <c r="J77" i="3"/>
  <c r="K77" i="3"/>
  <c r="L77" i="3"/>
  <c r="M77" i="3"/>
  <c r="E78" i="3"/>
  <c r="F78" i="3"/>
  <c r="G78" i="3"/>
  <c r="H78" i="3"/>
  <c r="I78" i="3"/>
  <c r="J78" i="3"/>
  <c r="K78" i="3"/>
  <c r="L78" i="3"/>
  <c r="M78" i="3"/>
  <c r="E79" i="3"/>
  <c r="F79" i="3"/>
  <c r="G79" i="3"/>
  <c r="H79" i="3"/>
  <c r="I79" i="3"/>
  <c r="J79" i="3"/>
  <c r="K79" i="3"/>
  <c r="L79" i="3"/>
  <c r="M79" i="3"/>
  <c r="E80" i="3"/>
  <c r="F80" i="3"/>
  <c r="G80" i="3"/>
  <c r="H80" i="3"/>
  <c r="I80" i="3"/>
  <c r="J80" i="3"/>
  <c r="K80" i="3"/>
  <c r="L80" i="3"/>
  <c r="M80" i="3"/>
  <c r="D80" i="3"/>
  <c r="D79" i="3"/>
  <c r="D78" i="3"/>
  <c r="D77" i="3"/>
  <c r="D76" i="3"/>
  <c r="D75" i="3"/>
  <c r="I133" i="3"/>
  <c r="J133" i="3"/>
  <c r="K133" i="3"/>
  <c r="L133" i="3"/>
  <c r="M133" i="3"/>
  <c r="N133" i="3"/>
  <c r="O133" i="3"/>
  <c r="P133" i="3"/>
  <c r="Q133" i="3"/>
  <c r="H133" i="3"/>
  <c r="F166" i="3"/>
  <c r="G166" i="3"/>
  <c r="H166" i="3"/>
  <c r="I166" i="3"/>
  <c r="J166" i="3"/>
  <c r="K166" i="3"/>
  <c r="L166" i="3"/>
  <c r="M166" i="3"/>
  <c r="N166" i="3"/>
  <c r="F167" i="3"/>
  <c r="G167" i="3"/>
  <c r="H167" i="3"/>
  <c r="I167" i="3"/>
  <c r="J167" i="3"/>
  <c r="K167" i="3"/>
  <c r="L167" i="3"/>
  <c r="M167" i="3"/>
  <c r="N167" i="3"/>
  <c r="F168" i="3"/>
  <c r="G168" i="3"/>
  <c r="H168" i="3"/>
  <c r="I168" i="3"/>
  <c r="J168" i="3"/>
  <c r="K168" i="3"/>
  <c r="L168" i="3"/>
  <c r="M168" i="3"/>
  <c r="N168" i="3"/>
  <c r="F169" i="3"/>
  <c r="G169" i="3"/>
  <c r="H169" i="3"/>
  <c r="I169" i="3"/>
  <c r="J169" i="3"/>
  <c r="K169" i="3"/>
  <c r="L169" i="3"/>
  <c r="M169" i="3"/>
  <c r="N169" i="3"/>
  <c r="F170" i="3"/>
  <c r="G170" i="3"/>
  <c r="H170" i="3"/>
  <c r="I170" i="3"/>
  <c r="J170" i="3"/>
  <c r="K170" i="3"/>
  <c r="L170" i="3"/>
  <c r="M170" i="3"/>
  <c r="N170" i="3"/>
  <c r="F171" i="3"/>
  <c r="G171" i="3"/>
  <c r="H171" i="3"/>
  <c r="I171" i="3"/>
  <c r="J171" i="3"/>
  <c r="K171" i="3"/>
  <c r="L171" i="3"/>
  <c r="M171" i="3"/>
  <c r="N171" i="3"/>
  <c r="E171" i="3"/>
  <c r="E170" i="3"/>
  <c r="E169" i="3"/>
  <c r="E168" i="3"/>
  <c r="E167" i="3"/>
  <c r="E166" i="3"/>
  <c r="I246" i="3"/>
  <c r="J246" i="3"/>
  <c r="K246" i="3"/>
  <c r="L246" i="3"/>
  <c r="M246" i="3"/>
  <c r="N246" i="3"/>
  <c r="O246" i="3"/>
  <c r="P246" i="3"/>
  <c r="Q246" i="3"/>
  <c r="I247" i="3"/>
  <c r="J247" i="3"/>
  <c r="K247" i="3"/>
  <c r="L247" i="3"/>
  <c r="M247" i="3"/>
  <c r="N247" i="3"/>
  <c r="O247" i="3"/>
  <c r="P247" i="3"/>
  <c r="Q247" i="3"/>
  <c r="I248" i="3"/>
  <c r="J248" i="3"/>
  <c r="K248" i="3"/>
  <c r="L248" i="3"/>
  <c r="M248" i="3"/>
  <c r="N248" i="3"/>
  <c r="O248" i="3"/>
  <c r="P248" i="3"/>
  <c r="Q248" i="3"/>
  <c r="I249" i="3"/>
  <c r="J249" i="3"/>
  <c r="K249" i="3"/>
  <c r="L249" i="3"/>
  <c r="M249" i="3"/>
  <c r="N249" i="3"/>
  <c r="O249" i="3"/>
  <c r="P249" i="3"/>
  <c r="Q249" i="3"/>
  <c r="I250" i="3"/>
  <c r="J250" i="3"/>
  <c r="K250" i="3"/>
  <c r="L250" i="3"/>
  <c r="M250" i="3"/>
  <c r="N250" i="3"/>
  <c r="O250" i="3"/>
  <c r="P250" i="3"/>
  <c r="Q250" i="3"/>
  <c r="I251" i="3"/>
  <c r="J251" i="3"/>
  <c r="K251" i="3"/>
  <c r="L251" i="3"/>
  <c r="M251" i="3"/>
  <c r="N251" i="3"/>
  <c r="O251" i="3"/>
  <c r="P251" i="3"/>
  <c r="Q251" i="3"/>
  <c r="H251" i="3"/>
  <c r="H250" i="3"/>
  <c r="H249" i="3"/>
  <c r="H248" i="3"/>
  <c r="H247" i="3"/>
  <c r="H246" i="3"/>
  <c r="F35" i="3"/>
  <c r="G26" i="3"/>
  <c r="G27" i="3" s="1"/>
  <c r="F26" i="3"/>
  <c r="H11" i="3"/>
  <c r="H12" i="3" s="1"/>
  <c r="F11" i="3"/>
  <c r="J17" i="8"/>
  <c r="K17" i="8" s="1"/>
  <c r="J7" i="8"/>
  <c r="K7" i="8" s="1"/>
  <c r="J27" i="8"/>
  <c r="K27" i="8" s="1"/>
  <c r="J36" i="8"/>
  <c r="K36" i="8" s="1"/>
  <c r="J33" i="8"/>
  <c r="K33" i="8" s="1"/>
  <c r="J39" i="8"/>
  <c r="K39" i="8" s="1"/>
  <c r="J35" i="8"/>
  <c r="K35" i="8" s="1"/>
  <c r="J43" i="8"/>
  <c r="K43" i="8" s="1"/>
  <c r="J24" i="8"/>
  <c r="K24" i="8" s="1"/>
  <c r="J29" i="8"/>
  <c r="K29" i="8" s="1"/>
  <c r="J47" i="8"/>
  <c r="K47" i="8" s="1"/>
  <c r="J45" i="8"/>
  <c r="K45" i="8" s="1"/>
  <c r="J16" i="8"/>
  <c r="K16" i="8" s="1"/>
  <c r="J19" i="8"/>
  <c r="K19" i="8" s="1"/>
  <c r="J32" i="8"/>
  <c r="K32" i="8" s="1"/>
  <c r="J31" i="8"/>
  <c r="K31" i="8" s="1"/>
  <c r="J38" i="8"/>
  <c r="K38" i="8" s="1"/>
  <c r="J14" i="8"/>
  <c r="K14" i="8" s="1"/>
  <c r="J23" i="8"/>
  <c r="K23" i="8" s="1"/>
  <c r="J13" i="8"/>
  <c r="K13" i="8" s="1"/>
  <c r="J25" i="8"/>
  <c r="K25" i="8" s="1"/>
  <c r="J15" i="8"/>
  <c r="K15" i="8" s="1"/>
  <c r="J46" i="8"/>
  <c r="K46" i="8" s="1"/>
  <c r="J21" i="8"/>
  <c r="K21" i="8" s="1"/>
  <c r="J44" i="8"/>
  <c r="K44" i="8" s="1"/>
  <c r="J37" i="8"/>
  <c r="K37" i="8" s="1"/>
  <c r="J40" i="8"/>
  <c r="K40" i="8" s="1"/>
  <c r="J42" i="8"/>
  <c r="K42" i="8" s="1"/>
  <c r="J11" i="8"/>
  <c r="K11" i="8" s="1"/>
  <c r="J34" i="8"/>
  <c r="K34" i="8" s="1"/>
  <c r="J10" i="8"/>
  <c r="K10" i="8" s="1"/>
  <c r="J12" i="8"/>
  <c r="K12" i="8" s="1"/>
  <c r="J22" i="8"/>
  <c r="K22" i="8" s="1"/>
  <c r="J26" i="8"/>
  <c r="K26" i="8" s="1"/>
  <c r="J41" i="8"/>
  <c r="K41" i="8" s="1"/>
  <c r="J9" i="8"/>
  <c r="K9" i="8" s="1"/>
  <c r="J8" i="8"/>
  <c r="K8" i="8" s="1"/>
  <c r="J28" i="8"/>
  <c r="K28" i="8" s="1"/>
  <c r="J20" i="8"/>
  <c r="K20" i="8" s="1"/>
  <c r="J30" i="8"/>
  <c r="K30" i="8" s="1"/>
  <c r="J18" i="8"/>
  <c r="K18" i="8" s="1"/>
  <c r="J6" i="8"/>
  <c r="K6" i="8" s="1"/>
  <c r="J5" i="8"/>
  <c r="K5" i="8" s="1"/>
  <c r="J4" i="8"/>
  <c r="K4" i="8" s="1"/>
  <c r="E5" i="8"/>
  <c r="F5" i="8" s="1"/>
  <c r="E6" i="8"/>
  <c r="F6" i="8" s="1"/>
  <c r="E7" i="8"/>
  <c r="F7" i="8" s="1"/>
  <c r="E9" i="8"/>
  <c r="F9" i="8" s="1"/>
  <c r="E8" i="8"/>
  <c r="F8" i="8" s="1"/>
  <c r="E10" i="8"/>
  <c r="F10" i="8" s="1"/>
  <c r="E11" i="8"/>
  <c r="F11" i="8" s="1"/>
  <c r="E12" i="8"/>
  <c r="F12" i="8" s="1"/>
  <c r="E13" i="8"/>
  <c r="F13" i="8" s="1"/>
  <c r="E14" i="8"/>
  <c r="F14" i="8" s="1"/>
  <c r="E15" i="8"/>
  <c r="F15" i="8" s="1"/>
  <c r="E16" i="8"/>
  <c r="F16" i="8" s="1"/>
  <c r="E17" i="8"/>
  <c r="F17" i="8" s="1"/>
  <c r="E18" i="8"/>
  <c r="F18" i="8" s="1"/>
  <c r="E19" i="8"/>
  <c r="F19" i="8" s="1"/>
  <c r="E20" i="8"/>
  <c r="F20" i="8" s="1"/>
  <c r="E21" i="8"/>
  <c r="F21" i="8" s="1"/>
  <c r="E22" i="8"/>
  <c r="F22" i="8" s="1"/>
  <c r="E23" i="8"/>
  <c r="F23" i="8" s="1"/>
  <c r="E24" i="8"/>
  <c r="F24" i="8" s="1"/>
  <c r="E25" i="8"/>
  <c r="F25" i="8" s="1"/>
  <c r="E26" i="8"/>
  <c r="F26" i="8" s="1"/>
  <c r="E27" i="8"/>
  <c r="F27" i="8" s="1"/>
  <c r="E28" i="8"/>
  <c r="F28" i="8" s="1"/>
  <c r="E29" i="8"/>
  <c r="F29" i="8" s="1"/>
  <c r="E30" i="8"/>
  <c r="F30" i="8" s="1"/>
  <c r="E31" i="8"/>
  <c r="F31" i="8" s="1"/>
  <c r="E32" i="8"/>
  <c r="F32" i="8" s="1"/>
  <c r="E33" i="8"/>
  <c r="F33" i="8" s="1"/>
  <c r="E34" i="8"/>
  <c r="F34" i="8" s="1"/>
  <c r="E35" i="8"/>
  <c r="F35" i="8" s="1"/>
  <c r="E36" i="8"/>
  <c r="F36" i="8" s="1"/>
  <c r="E37" i="8"/>
  <c r="F37" i="8" s="1"/>
  <c r="E38" i="8"/>
  <c r="F38" i="8" s="1"/>
  <c r="E39" i="8"/>
  <c r="F39" i="8" s="1"/>
  <c r="E40" i="8"/>
  <c r="F40" i="8" s="1"/>
  <c r="E41" i="8"/>
  <c r="F41" i="8" s="1"/>
  <c r="E42" i="8"/>
  <c r="F42" i="8" s="1"/>
  <c r="E43" i="8"/>
  <c r="F43" i="8" s="1"/>
  <c r="E44" i="8"/>
  <c r="F44" i="8" s="1"/>
  <c r="E45" i="8"/>
  <c r="F45" i="8" s="1"/>
  <c r="E46" i="8"/>
  <c r="F46" i="8" s="1"/>
  <c r="E47" i="8"/>
  <c r="F47" i="8" s="1"/>
  <c r="E4" i="8"/>
  <c r="F4" i="8" s="1"/>
  <c r="P8" i="1"/>
  <c r="L28" i="1"/>
  <c r="L24" i="1"/>
  <c r="L13" i="1"/>
  <c r="L9" i="1"/>
  <c r="L8" i="1"/>
  <c r="E2" i="1"/>
  <c r="C2" i="1"/>
  <c r="I628" i="5" l="1"/>
  <c r="J629" i="5"/>
  <c r="K628" i="5"/>
  <c r="J628" i="5"/>
  <c r="I629" i="5"/>
  <c r="K629" i="5"/>
  <c r="I627" i="5"/>
  <c r="H424" i="5"/>
  <c r="J390" i="5"/>
  <c r="J424" i="5" s="1"/>
  <c r="K390" i="5"/>
  <c r="K424" i="5" s="1"/>
  <c r="I424" i="5"/>
  <c r="M191" i="4"/>
  <c r="H375" i="5"/>
  <c r="Q85" i="4"/>
  <c r="Q111" i="4"/>
  <c r="H112" i="4"/>
  <c r="N112" i="4"/>
  <c r="G112" i="4"/>
  <c r="O112" i="4"/>
  <c r="M112" i="4"/>
  <c r="N107" i="4"/>
  <c r="O107" i="4"/>
  <c r="F112" i="4"/>
  <c r="F107" i="4"/>
  <c r="L113" i="4" s="1"/>
  <c r="L112" i="4"/>
  <c r="G107" i="4"/>
  <c r="I112" i="4"/>
  <c r="D112" i="4"/>
  <c r="J112" i="4"/>
  <c r="D107" i="4"/>
  <c r="D113" i="4" s="1"/>
  <c r="E112" i="4"/>
  <c r="K112" i="4"/>
  <c r="M107" i="4"/>
  <c r="H107" i="4"/>
  <c r="I107" i="4"/>
  <c r="J107" i="4"/>
  <c r="K107" i="4"/>
  <c r="D81" i="4"/>
  <c r="D87" i="4" s="1"/>
  <c r="E86" i="4"/>
  <c r="F86" i="4"/>
  <c r="D86" i="4"/>
  <c r="E81" i="4"/>
  <c r="I143" i="4"/>
  <c r="I147" i="4"/>
  <c r="I146" i="4"/>
  <c r="I145" i="4"/>
  <c r="I144" i="4"/>
  <c r="O87" i="4"/>
  <c r="G87" i="4"/>
  <c r="N87" i="4"/>
  <c r="M87" i="4"/>
  <c r="J86" i="4"/>
  <c r="I87" i="4"/>
  <c r="M86" i="4"/>
  <c r="J81" i="4"/>
  <c r="J87" i="4" s="1"/>
  <c r="H87" i="4"/>
  <c r="N86" i="4"/>
  <c r="L87" i="4"/>
  <c r="L86" i="4"/>
  <c r="K86" i="4"/>
  <c r="K81" i="4"/>
  <c r="K87" i="4" s="1"/>
  <c r="I86" i="4"/>
  <c r="H86" i="4"/>
  <c r="O86" i="4"/>
  <c r="G86" i="4"/>
  <c r="I27" i="4"/>
  <c r="L35" i="4" s="1"/>
  <c r="O36" i="4"/>
  <c r="O34" i="4"/>
  <c r="E27" i="4"/>
  <c r="H33" i="4" s="1"/>
  <c r="K27" i="4"/>
  <c r="O33" i="4"/>
  <c r="J27" i="4"/>
  <c r="F27" i="4"/>
  <c r="L28" i="4"/>
  <c r="H27" i="4"/>
  <c r="G27" i="4"/>
  <c r="D27" i="4"/>
  <c r="J113" i="4" l="1"/>
  <c r="I113" i="4"/>
  <c r="K113" i="4"/>
  <c r="Q86" i="4"/>
  <c r="Q112" i="4"/>
  <c r="Q87" i="4"/>
  <c r="O113" i="4"/>
  <c r="Q113" i="4" s="1"/>
  <c r="G113" i="4"/>
  <c r="F113" i="4"/>
  <c r="E113" i="4"/>
  <c r="N113" i="4"/>
  <c r="H113" i="4"/>
  <c r="M113" i="4"/>
  <c r="E87" i="4"/>
  <c r="F87" i="4"/>
  <c r="L34" i="4"/>
  <c r="L36" i="4"/>
  <c r="H34" i="4"/>
  <c r="L33" i="4"/>
  <c r="H36" i="4"/>
  <c r="H35" i="4"/>
  <c r="M36" i="4"/>
  <c r="M35" i="4"/>
  <c r="M34" i="4"/>
  <c r="M33" i="4"/>
  <c r="G33" i="4"/>
  <c r="G35" i="4"/>
  <c r="G34" i="4"/>
  <c r="G36" i="4"/>
  <c r="N33" i="4"/>
  <c r="N35" i="4"/>
  <c r="N34" i="4"/>
  <c r="N36" i="4"/>
  <c r="J34" i="4"/>
  <c r="J33" i="4"/>
  <c r="J36" i="4"/>
  <c r="J35" i="4"/>
  <c r="K35" i="4"/>
  <c r="K34" i="4"/>
  <c r="K33" i="4"/>
  <c r="K36" i="4"/>
  <c r="I33" i="4"/>
  <c r="I36" i="4"/>
  <c r="I35" i="4"/>
  <c r="I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tc={5518118E-8D69-0D4B-A4CC-D9F06E2C4E3B}</author>
  </authors>
  <commentList>
    <comment ref="G12" authorId="0" shapeId="0" xr:uid="{5518118E-8D69-0D4B-A4CC-D9F06E2C4E3B}">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anno base 14 o 23?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tc={DB388A0B-0E34-804A-85F9-AC0BDBCD931E}</author>
    <author>tc={CED2004C-0C48-0C4B-9DE2-1E739BA198A0}</author>
  </authors>
  <commentList>
    <comment ref="V64" authorId="0" shapeId="0" xr:uid="{DB388A0B-0E34-804A-85F9-AC0BDBCD931E}">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check germany growth pls
Rispondi:
check also if index can be on % or whole num</t>
      </text>
    </comment>
    <comment ref="M98" authorId="1" shapeId="0" xr:uid="{CED2004C-0C48-0C4B-9DE2-1E739BA198A0}">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NO QUESTO —&gt;
</t>
      </text>
    </comment>
  </commentList>
</comments>
</file>

<file path=xl/sharedStrings.xml><?xml version="1.0" encoding="utf-8"?>
<sst xmlns="http://schemas.openxmlformats.org/spreadsheetml/2006/main" count="6089" uniqueCount="958">
  <si>
    <t>Report intermedio</t>
  </si>
  <si>
    <t>Report finale</t>
  </si>
  <si>
    <t>To go</t>
  </si>
  <si>
    <t>General</t>
  </si>
  <si>
    <t>Mercato</t>
  </si>
  <si>
    <t>Domanda</t>
  </si>
  <si>
    <t>Offerta</t>
  </si>
  <si>
    <t>sweet biscuits and snacks as whole</t>
  </si>
  <si>
    <t>fruit snacks</t>
  </si>
  <si>
    <t>snack bars</t>
  </si>
  <si>
    <t>volumi scambiati in FR [k-ton]</t>
  </si>
  <si>
    <t>VOLUMI</t>
  </si>
  <si>
    <t>indice Andamento (relativo) prezzi unitari (medi) vs COMP</t>
  </si>
  <si>
    <t>indice Andamento Confronto INT con PiL</t>
  </si>
  <si>
    <t>GENERALI</t>
  </si>
  <si>
    <t>PREZZI</t>
  </si>
  <si>
    <t>FATTURATO</t>
  </si>
  <si>
    <t>Dinamici 14-23, con base init fissa</t>
  </si>
  <si>
    <t>indice EXT Andamento del fatturato dinamico</t>
  </si>
  <si>
    <t>indice INT Andamento del fatturato (snack dolci vs snack)</t>
  </si>
  <si>
    <t>indice volum scambiati Andamento_Cfr EXT</t>
  </si>
  <si>
    <t>inidce volumi scambiati complessivi in FR</t>
  </si>
  <si>
    <t>Andamento prezzi unitari medi (fatt/volume)  in FR</t>
  </si>
  <si>
    <t>analisi x segmenti</t>
  </si>
  <si>
    <t>Valore per segmenti (rapporti di composizione nel 2023</t>
  </si>
  <si>
    <t>fatturato static 23 - FR vs comp</t>
  </si>
  <si>
    <t>volume tot static 23 - FR vs comp</t>
  </si>
  <si>
    <t>volume pro-capite(KG/persona) 23 - FR vs comp</t>
  </si>
  <si>
    <t>prezzi unitari (prezzo medio di 1kg) (euro per Kg) static 23</t>
  </si>
  <si>
    <t>Andamento per segmenti (valori assoluti e numeri indice)</t>
  </si>
  <si>
    <t>Volumi per segmenti (rapporti di composizione nel 2023)</t>
  </si>
  <si>
    <t>Andamento dei volumi per segmenti (valori assoluti e numeri indice)</t>
  </si>
  <si>
    <t>prezzi medi unitari per segmenti (confronto nel 2023</t>
  </si>
  <si>
    <t>Andamento(prezzi medi unitari) per segmenti (valori assoluti e numeri indice)</t>
  </si>
  <si>
    <t>CONCLUSIONE MERCATO</t>
  </si>
  <si>
    <t>Equilibrio di mercato</t>
  </si>
  <si>
    <t>EU</t>
  </si>
  <si>
    <t>Belgium</t>
  </si>
  <si>
    <t>Bulgaria</t>
  </si>
  <si>
    <t>Czechia</t>
  </si>
  <si>
    <t>Denmark</t>
  </si>
  <si>
    <t>Germany</t>
  </si>
  <si>
    <t>Estonia</t>
  </si>
  <si>
    <t>Ireland</t>
  </si>
  <si>
    <t>Greece</t>
  </si>
  <si>
    <t>Spain</t>
  </si>
  <si>
    <t>France</t>
  </si>
  <si>
    <t>Croatia</t>
  </si>
  <si>
    <t>Italy</t>
  </si>
  <si>
    <t>Cipro</t>
  </si>
  <si>
    <t>Latvia</t>
  </si>
  <si>
    <t>Lituania</t>
  </si>
  <si>
    <t>Luxemburg</t>
  </si>
  <si>
    <t>Hungary</t>
  </si>
  <si>
    <t>Malta</t>
  </si>
  <si>
    <t>Netherlands</t>
  </si>
  <si>
    <t>Austria</t>
  </si>
  <si>
    <t>Poland</t>
  </si>
  <si>
    <t>Portugal</t>
  </si>
  <si>
    <t>Romania</t>
  </si>
  <si>
    <t>Slovenia</t>
  </si>
  <si>
    <t>Slovacchia</t>
  </si>
  <si>
    <t>Finlandia</t>
  </si>
  <si>
    <t>Sweden</t>
  </si>
  <si>
    <t>Iceland</t>
  </si>
  <si>
    <t>Liechtestein</t>
  </si>
  <si>
    <t>Norway</t>
  </si>
  <si>
    <t>Svizzera</t>
  </si>
  <si>
    <t>Montenegro</t>
  </si>
  <si>
    <t>North macedonia</t>
  </si>
  <si>
    <t>Albania</t>
  </si>
  <si>
    <t>Serbia</t>
  </si>
  <si>
    <t>Moldavia</t>
  </si>
  <si>
    <t>Turchia</t>
  </si>
  <si>
    <t>Ucraina</t>
  </si>
  <si>
    <t>non euro</t>
  </si>
  <si>
    <t>over 65 - 2023</t>
  </si>
  <si>
    <t>European Union - 27 countries (from 2020)</t>
  </si>
  <si>
    <t>Liechtenstein</t>
  </si>
  <si>
    <t>Luxembourg</t>
  </si>
  <si>
    <t>Cyprus</t>
  </si>
  <si>
    <t>North Macedonia</t>
  </si>
  <si>
    <t>Lithuania</t>
  </si>
  <si>
    <t>Moldova</t>
  </si>
  <si>
    <t>Georgia</t>
  </si>
  <si>
    <t>Finland</t>
  </si>
  <si>
    <t>Slovakia</t>
  </si>
  <si>
    <t>Switzerland</t>
  </si>
  <si>
    <t>Azerbaijan</t>
  </si>
  <si>
    <t>European Free Trade Association</t>
  </si>
  <si>
    <t>Germany including former GDR</t>
  </si>
  <si>
    <t>Türkiye</t>
  </si>
  <si>
    <t>Euro area - 19 countries  (2015-2022)</t>
  </si>
  <si>
    <t>Euro area – 20 countries (from 2023)</t>
  </si>
  <si>
    <t>0-5</t>
  </si>
  <si>
    <t>TOT 0-14</t>
  </si>
  <si>
    <t>TOT. POP</t>
  </si>
  <si>
    <t>y.age/tot</t>
  </si>
  <si>
    <t>65-69</t>
  </si>
  <si>
    <t>70-74</t>
  </si>
  <si>
    <t>75-79</t>
  </si>
  <si>
    <t>TIME</t>
  </si>
  <si>
    <t>2023</t>
  </si>
  <si>
    <t>TOT. 65-79</t>
  </si>
  <si>
    <t>o.age/tot</t>
  </si>
  <si>
    <t>per numero &lt;14</t>
  </si>
  <si>
    <t>per % &lt;14</t>
  </si>
  <si>
    <t>per numero &gt;65</t>
  </si>
  <si>
    <t>per % &gt;65</t>
  </si>
  <si>
    <t>incl Italy</t>
  </si>
  <si>
    <t>incl France+Belgium</t>
  </si>
  <si>
    <t>Retail value - 2014-23 - FR + comp</t>
  </si>
  <si>
    <t>Geography</t>
  </si>
  <si>
    <t>Category</t>
  </si>
  <si>
    <t>Data Type</t>
  </si>
  <si>
    <t>Unit</t>
  </si>
  <si>
    <t>Current Constant</t>
  </si>
  <si>
    <t>2014</t>
  </si>
  <si>
    <t>2015</t>
  </si>
  <si>
    <t>2016</t>
  </si>
  <si>
    <t>2017</t>
  </si>
  <si>
    <t>2018</t>
  </si>
  <si>
    <t>2019</t>
  </si>
  <si>
    <t>2020</t>
  </si>
  <si>
    <t>2021</t>
  </si>
  <si>
    <t>2022</t>
  </si>
  <si>
    <t>Sweet Biscuits, Snack Bars and Fruit Snacks</t>
  </si>
  <si>
    <t>Retail Value RSP</t>
  </si>
  <si>
    <t>EUR million</t>
  </si>
  <si>
    <t>Current Prices</t>
  </si>
  <si>
    <t>Retail volume (Tonnes) - 2014-23 - FR + comp</t>
  </si>
  <si>
    <t>Retail Volume (Tonnes)</t>
  </si>
  <si>
    <t>000 tonnes</t>
  </si>
  <si>
    <t>-</t>
  </si>
  <si>
    <t>Retail unit price (euro/kg) - 2014-23 - FR + comp</t>
  </si>
  <si>
    <t>Retail unit price (euro/kg)</t>
  </si>
  <si>
    <t>Population - 2014-23 - FR + comp</t>
  </si>
  <si>
    <t>source</t>
  </si>
  <si>
    <t>Eurostat</t>
  </si>
  <si>
    <t>Dataset:</t>
  </si>
  <si>
    <t>Population on 1 January by age and sex [demo_pjan__custom_13532630]</t>
  </si>
  <si>
    <t xml:space="preserve">GDP - 2014-23 - FR </t>
  </si>
  <si>
    <t>Sheet per separare dati importanti e file grezzi dal resto</t>
  </si>
  <si>
    <t>TOT. Mercato</t>
  </si>
  <si>
    <t>Volumi tot nel 2023 - FR vs comp</t>
  </si>
  <si>
    <t>quindi Francia domina rispetto all'aggregato del gruppo del</t>
  </si>
  <si>
    <t>quindi Francia 3^ con 388 k-ton.</t>
  </si>
  <si>
    <t>Volumi pro-capite nel 2023 - FR vs comp</t>
  </si>
  <si>
    <t>population</t>
  </si>
  <si>
    <t>volume (kg)</t>
  </si>
  <si>
    <t>volume pro-capite [kg/persona]</t>
  </si>
  <si>
    <t>Francia ha 5,70 kg pro capite nel 2023</t>
  </si>
  <si>
    <t>Prezzi unitari medi nel 2023 - FR vs comp</t>
  </si>
  <si>
    <t>euro/kg</t>
  </si>
  <si>
    <t>milioni di euro</t>
  </si>
  <si>
    <t xml:space="preserve"> FATTURATI - FR vs comp </t>
  </si>
  <si>
    <t xml:space="preserve"> indice FATTURATI - FR vs comp </t>
  </si>
  <si>
    <t xml:space="preserve">Fatturati aggregato snack - 2014-23 - FR </t>
  </si>
  <si>
    <t>Snacks</t>
  </si>
  <si>
    <t>Andamento snack vs sweet biscuits... In FR - 2014-23</t>
  </si>
  <si>
    <t>Indice andamento snack vs sweet biscuits... In FR - 2014-23</t>
  </si>
  <si>
    <t>Andamento mercato : volumi scambiati - 2014-23</t>
  </si>
  <si>
    <t>indice andamento volumi complessivi - 2014-23</t>
  </si>
  <si>
    <t>indice andamento volumi - 2014-23 - FR vs comp</t>
  </si>
  <si>
    <t xml:space="preserve">indice andamento volumi interno con PIL - 2014-23 </t>
  </si>
  <si>
    <t>PIL</t>
  </si>
  <si>
    <t>volume scambiato</t>
  </si>
  <si>
    <t>Andamento prezzi unitari medi  - 2014-23 - FR</t>
  </si>
  <si>
    <t>Prezzo medio al kg</t>
  </si>
  <si>
    <t>indice andamento prezzi unitari   - 2014-23 - FR vs COMP</t>
  </si>
  <si>
    <t>ind. PIL</t>
  </si>
  <si>
    <t>ind. Vol</t>
  </si>
  <si>
    <t>Note:</t>
  </si>
  <si>
    <t>l'analisi di mercato è stata effettuata confrontando 5 paesi europei con una simile popolazione effettiva nell'anno 2023: Germania, Italia, Spagna, Olanda; Belgio e Francia, focalizzandosi sulle fasce di età &lt;14 e over 65</t>
  </si>
  <si>
    <t>come emerge anche dal grafico si può notare come tutti gli stati abbiano inoltre una simile composizione delle fasce di età sopra citate</t>
  </si>
  <si>
    <t>Sweet biscuits(aggr) + fruit snacks+snack bars+ sweet biscuits;   Retail volumes (tonnes) - 2014-23 - FR + comp</t>
  </si>
  <si>
    <t>Fruit Snacks</t>
  </si>
  <si>
    <t>Snack Bars</t>
  </si>
  <si>
    <t>Sweet Biscuits</t>
  </si>
  <si>
    <t>Sweet biscuits(aggr) + fruit snacks+snack bars+ sweet biscuits;   Retail value  - 2014-23 - FR + comp</t>
  </si>
  <si>
    <t>ANALISI SEGMENTI</t>
  </si>
  <si>
    <t>Sweet biscuits(componenti);   Retail value  - 2023 - FR</t>
  </si>
  <si>
    <t>Dried Fruit</t>
  </si>
  <si>
    <t>Processed Fruit Snacks</t>
  </si>
  <si>
    <t>Cereal Bars</t>
  </si>
  <si>
    <t>Protein/Energy Bars</t>
  </si>
  <si>
    <t>Fruit and Nut Bars</t>
  </si>
  <si>
    <t>Chocolate Coated Biscuits</t>
  </si>
  <si>
    <t>Cookies</t>
  </si>
  <si>
    <t>Filled Biscuits</t>
  </si>
  <si>
    <t>Plain Biscuits</t>
  </si>
  <si>
    <t>Wafers</t>
  </si>
  <si>
    <t>Retail  volume (kg/pesona) - 2023 - FR + comp</t>
  </si>
  <si>
    <t>Per Capita/Household</t>
  </si>
  <si>
    <t>Kilograms</t>
  </si>
  <si>
    <t>Per Capita</t>
  </si>
  <si>
    <t>Basandoci solo su euromonitor ----&gt;</t>
  </si>
  <si>
    <t>&lt;---- usando eurostat</t>
  </si>
  <si>
    <t>index</t>
  </si>
  <si>
    <t>Valore per segmenti(fatturati) - 2023 FR</t>
  </si>
  <si>
    <t>Volume per segmenti  - 2023 FR</t>
  </si>
  <si>
    <t>Prezzi medi unitari per segmenti  - 2023 FR</t>
  </si>
  <si>
    <t>EUR/kg</t>
  </si>
  <si>
    <t>EQUILIBRIO</t>
  </si>
  <si>
    <t>Prezzi unitari e volumi scambiati di snack dolci in Italia nel 2014-2023</t>
  </si>
  <si>
    <t>Indice andamento prezzi medi unitari per segmenti  - 2014-23 FR</t>
  </si>
  <si>
    <t>Andamento prezzi medi unitari per segmenti  - 2014-23 FR</t>
  </si>
  <si>
    <t>Indice andamento dei volumi per segmenti  - 2014-23 FR</t>
  </si>
  <si>
    <t>Andamento dei volumi per segmenti  - 2014-23 FR</t>
  </si>
  <si>
    <t>Indice andamento fatturati per segmenti  - 2014-23 FR</t>
  </si>
  <si>
    <t>Andamento fatturati per segmenti  - 2014-23 FR</t>
  </si>
  <si>
    <t>formattazione grafici</t>
  </si>
  <si>
    <t>compatibilità extra OS</t>
  </si>
  <si>
    <t>Quote di spesa</t>
  </si>
  <si>
    <t>Popolazione:</t>
  </si>
  <si>
    <t>confronto volumi,pop.(&amp;consumo pro-capite)</t>
  </si>
  <si>
    <t>composizione anagrafica(popolazione per fasce di eta)</t>
  </si>
  <si>
    <t>Valutare spost. Curva di domanda 2014-23</t>
  </si>
  <si>
    <t>?analisi più accurata se com.anag non spiega</t>
  </si>
  <si>
    <t>Reddito:</t>
  </si>
  <si>
    <t>Reddito nazionale pro-capite</t>
  </si>
  <si>
    <t>Reddito familiare + Rf netto(pg 34)</t>
  </si>
  <si>
    <t>Reddito individuale</t>
  </si>
  <si>
    <t>gr: Reddito disponibile pro-capite</t>
  </si>
  <si>
    <t>Stima elasticità dei consumi da fonti tipo euromonitor</t>
  </si>
  <si>
    <t>pre-conclusione: effetti del reddito</t>
  </si>
  <si>
    <t>gr: Reddito pro-capite nominale vs volumi 2014-23</t>
  </si>
  <si>
    <t>Reddito e spostamento della domanda</t>
  </si>
  <si>
    <t>Mercati affini</t>
  </si>
  <si>
    <t>DEMAND</t>
  </si>
  <si>
    <t>Impresa</t>
  </si>
  <si>
    <t>Quando scrivi un report o una tesi universitaria sull'analisi di mercato di un settore, è importante strutturare bene sia il contenuto che la presentazione dei dati, specialmente quando usi strumenti come Excel e Word per il lavoro finale. Di seguito ti fornirò delle linee guida su come gestire le tabelle, i grafici e le informazioni necessarie.</t>
  </si>
  <si>
    <t>Le tabelle Excel devono contenere dati chiari e pertinenti per l'analisi di mercato, comprensivi di informazioni come:</t>
  </si>
  <si>
    <t>- **Mercato**: dimensione del mercato, segmentazione (es. per età, genere, area geografica, ecc.), tendenze di crescita, quota di mercato.</t>
  </si>
  <si>
    <t>- **Domanda**: variabili legate alla domanda del prodotto/servizio (volume di vendite, preferenze dei consumatori, elasticità della domanda, ecc.).</t>
  </si>
  <si>
    <t>- **Offerta**: dati sulla concorrenza, numero di attori nel settore, volumi di produzione, prezzi medi, differenziazione dell'offerta, distribuzione geografica.</t>
  </si>
  <si>
    <t>- **Impresa**: performance aziendale (fatturato, margini di profitto, crescita), posizionamento dell’impresa nel mercato, analisi SWOT, strategie di marketing.</t>
  </si>
  <si>
    <t>- Prezzi: Euro (€)</t>
  </si>
  <si>
    <t>- Volume di vendite: unità (es. migliaia di pezzi, litri, tonnellate)</t>
  </si>
  <si>
    <t>- Fatturato: Euro (€) o altra valuta</t>
  </si>
  <si>
    <t>- Quota di mercato: percentuale (%)</t>
  </si>
  <si>
    <t>- Crescita annuale: percentuale (%) o valore numerico</t>
  </si>
  <si>
    <t>È fondamentale che ogni tabella contenga intestazioni precise e descrittive per ogni colonna e riga. Includi anche una legenda se i dati sono complessi.</t>
  </si>
  <si>
    <t>Le tabelle che inserisci in Word devono essere chiare e leggibili. Non è sempre necessario copiare le tabelle esattamente come sono in Excel, ma piuttosto sintetizzarle in un formato leggibile. Alcuni suggerimenti:</t>
  </si>
  <si>
    <t>- **Sintetizza i dati**: Non copiare tutte le righe di dati se non sono tutte rilevanti per il testo. Cerca di estrarre solo le informazioni più importanti.</t>
  </si>
  <si>
    <t>- **Usa un formato semplice**: Assicurati che le tabelle siano ben formattate, con bordi chiari e le colonne ben allineate. Evita colori eccessivi o formattazioni troppo complesse che potrebbero distrarre dal contenuto.</t>
  </si>
  <si>
    <t>- **Posizionamento e didascalie**: Ogni tabella deve essere numerata e accompagnata da una didascalia che ne spiega il contenuto. Ad esempio: *Tabella 1: Evoluzione della domanda di prodotto X tra il 2018 e il 2023*. Questo aiuta a riferirsi alla tabella nel corpo del testo.</t>
  </si>
  <si>
    <t>- **Adatta la larghezza delle colonne**: Una buona pratica è ridurre la larghezza delle colonne in modo che la tabella non occupi troppo spazio, ma che rimanga leggibile.</t>
  </si>
  <si>
    <t>I grafici devono essere chiari e informativi. Ecco alcuni consigli pratici:</t>
  </si>
  <si>
    <t>- **Tipologia di grafico**: Scegli il tipo di grafico più adatto per i dati che vuoi rappresentare:</t>
  </si>
  <si>
    <t xml:space="preserve">  - **Grafici a barre** per comparazioni tra diverse categorie.</t>
  </si>
  <si>
    <t xml:space="preserve">  - **Grafici a linee** per visualizzare l'evoluzione nel tempo.</t>
  </si>
  <si>
    <t xml:space="preserve">  - **Grafici a torta** per mostrare le percentuali relative all’interno di un intero.</t>
  </si>
  <si>
    <t xml:space="preserve">  - **Grafici a dispersione** per analizzare correlazioni tra variabili.</t>
  </si>
  <si>
    <t xml:space="preserve">  </t>
  </si>
  <si>
    <t>- **Dimensioni**: I grafici devono essere sufficientemente grandi da essere leggibili, ma non devono occupare troppo spazio nel documento. Un buon compromesso è mantenere i grafici a una dimensione che permetta una lettura chiara anche in formato A4 (ad esempio, 7-10 cm di altezza o larghezza per un grafico orizzontale o verticale).</t>
  </si>
  <si>
    <t>- **Leggibilità**: Assicurati che le etichette degli assi siano leggibili e che il titolo del grafico spieghi cosa rappresenta. Usa colori contrastanti ma non troppo aggressivi. Ad esempio, puoi usare il blu per la linea di un grafico a linee e il verde per un'altra serie di dati. Se usi un grafico a torta, non mettere troppi segmenti: al massimo 5-6, altrimenti diventa difficile da interpretare.</t>
  </si>
  <si>
    <t>- **Legenda e didascalie**: Ogni grafico deve avere una legenda, se necessario, per spiegare i colori o le linee, e una didascalia che ne descriva il significato, simile a quella delle tabelle.</t>
  </si>
  <si>
    <t>- **Unità di misura**: Includi sempre le unità di misura sugli assi (per esempio, "Euro", "percentuale", "volume di vendite", ecc.).</t>
  </si>
  <si>
    <t>Alcuni suggerimenti per il formato del documento in Word:</t>
  </si>
  <si>
    <t>- **Intestazioni e capitoli**: Organizza il tuo lavoro in capitoli e sottocapitoli ben distinti, utilizzando gli stili di intestazione di Word (per esempio, "Capitolo 1: Introduzione", "1.1 Obiettivi", ecc.). Questo ti aiuterà anche a creare automaticamente un indice.</t>
  </si>
  <si>
    <t>- **Numerazione delle tabelle e dei grafici**: Numerali in modo consecutivo (Tabella 1, Tabella 2, Grafico 1, ecc.). Se hai più grafici o tabelle in uno stesso capitolo, numerali separatamente (Tabella 1.1, Tabella 1.2, Grafico 2.1, ecc.).</t>
  </si>
  <si>
    <t>- **Spaziatura e margini**: Mantieni margini adeguati (di solito 2.5 cm su tutti i lati) e spaziatura fra i paragrafi per una lettura facile. Utilizza un’interlinea di 1.5 e un carattere leggibile, come Times New Roman 12 pt.</t>
  </si>
  <si>
    <t>- **Chiarezza e precisione**: Ogni tabella, grafico e dato che presenti deve essere pertinente al tuo argomento e spiegato chiaramente nel testo. Non lasciare dati non commentati.</t>
  </si>
  <si>
    <t>- **Referenze**: Se i dati provengono da fonti esterne, assicurati di citare correttamente la fonte, anche nelle didascalie delle tabelle o dei grafici.</t>
  </si>
  <si>
    <t>Queste linee guida ti aiuteranno a creare un report chiaro e professionale. Se hai bisogno di ulteriori dettagli su qualche parte, fammelo sapere!</t>
  </si>
  <si>
    <t>### 1. Dati necessari per le tabelle</t>
  </si>
  <si>
    <t>**Unità di misura**</t>
  </si>
  <si>
    <t>### 2. Tabelle in Excel da copiare su Word</t>
  </si>
  <si>
    <t>### 3. Grafici</t>
  </si>
  <si>
    <t>### 4. Formato del documento (Word</t>
  </si>
  <si>
    <t>### 5. Consigli finali</t>
  </si>
  <si>
    <t>valutazione variabili da analisi</t>
  </si>
  <si>
    <t>05:09</t>
  </si>
  <si>
    <t>10:14</t>
  </si>
  <si>
    <t>Country</t>
  </si>
  <si>
    <t xml:space="preserve">EU: AGE GROUP 65-79 </t>
  </si>
  <si>
    <t>EU: AGE GROUP 0- 14</t>
  </si>
  <si>
    <t>TITLE:</t>
  </si>
  <si>
    <t>ANALISI COMPARITIVA DI DATI DEMOGRAFICI PER SCEGLIERE PAESI CON CUI COMPARARE LA FRANCIA</t>
  </si>
  <si>
    <t>Source:</t>
  </si>
  <si>
    <t>n.b</t>
  </si>
  <si>
    <t>Exclude Turkey, GDR, Poland, Romania and Azerbaijan since the do not trade in euro</t>
  </si>
  <si>
    <t>COMPLETE. DO NOT OVERWRITE</t>
  </si>
  <si>
    <t>MARKET</t>
  </si>
  <si>
    <t>Fatturato nel 2023 - FR vs comp (Sweet Biscuits, Snack Bars and Fruit Snacks)</t>
  </si>
  <si>
    <t>ask abt tabls, if useless info is needed to included or just minimums</t>
  </si>
  <si>
    <t xml:space="preserve">Prezzi unitari di snacks dolci e di possibili beni sostituti </t>
  </si>
  <si>
    <t>Sostituti e spostamento della domanda</t>
  </si>
  <si>
    <t>Andamento volumi snack dolci e possibili sostituti in , 2012-2021</t>
  </si>
  <si>
    <t>Andamento prezzi unitari snack dolci e possibili sostituti in , 2012-2021</t>
  </si>
  <si>
    <t>Composizione percentuale dei volumi, snack dolci e sostituti in Italia, 2012 e 2021</t>
  </si>
  <si>
    <t>Conclusione</t>
  </si>
  <si>
    <t>Preferenze e altri fattori</t>
  </si>
  <si>
    <t>Retail value per household - 2014-23 - FR</t>
  </si>
  <si>
    <t>Confectionery</t>
  </si>
  <si>
    <t>EUR</t>
  </si>
  <si>
    <t>Per Household</t>
  </si>
  <si>
    <t>Ice Cream</t>
  </si>
  <si>
    <t>Savoury Snacks</t>
  </si>
  <si>
    <t>Retail value pro capita - 2014-23 - FR</t>
  </si>
  <si>
    <t>Final consumption exenditure of households by consumption purpose - TOT+ Food - 2014-23 - FR</t>
  </si>
  <si>
    <t>Time frequency</t>
  </si>
  <si>
    <t>Annual</t>
  </si>
  <si>
    <t>Unit of measure</t>
  </si>
  <si>
    <t>Current prices, million euro</t>
  </si>
  <si>
    <t>Geopolitical entity (reporting)</t>
  </si>
  <si>
    <t/>
  </si>
  <si>
    <t>COICOP (Labels)</t>
  </si>
  <si>
    <t>Total</t>
  </si>
  <si>
    <t>p</t>
  </si>
  <si>
    <t>:</t>
  </si>
  <si>
    <t>Food</t>
  </si>
  <si>
    <t>sembra essere sbagliato:</t>
  </si>
  <si>
    <t>Final consumption expenditure of households by consumption purpose - 2014-23 - FR + comp</t>
  </si>
  <si>
    <t>Ho quanto spendono le famiglie per ogni segmento, per trovare percentuale di spesa dell'income per household su questi segmenti, ho bisogno di income totale per famiglie</t>
  </si>
  <si>
    <t>Classification of individual consumption by purpose (COICOP)</t>
  </si>
  <si>
    <t>.---&gt;  Per trovare quote di spesa di segmenti per household. Frammento segmento di spesa su spesa tot. Per fam</t>
  </si>
  <si>
    <t>GEO (Labels)</t>
  </si>
  <si>
    <t>divide by number of households = expenditure by household</t>
  </si>
  <si>
    <t xml:space="preserve">Population - 2014-23 - FR </t>
  </si>
  <si>
    <t>From 45 to 49 years</t>
  </si>
  <si>
    <t>From 50 to 54 years</t>
  </si>
  <si>
    <t>From 55 to 59 years</t>
  </si>
  <si>
    <t>From 60 to 64 years</t>
  </si>
  <si>
    <t>From 65 to 69 years</t>
  </si>
  <si>
    <t>From 70 to 74 years</t>
  </si>
  <si>
    <t>From 75 to 79 years</t>
  </si>
  <si>
    <t>75 years or over</t>
  </si>
  <si>
    <t>From 80 to 84 years</t>
  </si>
  <si>
    <t>80 years or over</t>
  </si>
  <si>
    <t>85 years or over</t>
  </si>
  <si>
    <t>Unknown</t>
  </si>
  <si>
    <t>b</t>
  </si>
  <si>
    <t xml:space="preserve">Population by age group- 2014-23 - FR </t>
  </si>
  <si>
    <t>need age groups 0-14; 15-24; 25-49; 50-64; 65+</t>
  </si>
  <si>
    <t>AGE (Labels)</t>
  </si>
  <si>
    <t>Less than 5 years</t>
  </si>
  <si>
    <t>From 5 to 9 years</t>
  </si>
  <si>
    <t>From 10 to 14 years</t>
  </si>
  <si>
    <t>From 15 to 19 years</t>
  </si>
  <si>
    <t>From 20 to 24 years</t>
  </si>
  <si>
    <t>From 25 to 29 years</t>
  </si>
  <si>
    <t>From 30 to 34 years</t>
  </si>
  <si>
    <t>From 35 to 39 years</t>
  </si>
  <si>
    <t>From 40 to 44 years</t>
  </si>
  <si>
    <t>Reddito disponibile pro capite - 2012-21 - FR + IT</t>
  </si>
  <si>
    <t>Income of households by NUTS 2 region [nama_10r_2hhinc__custom_13766399]</t>
  </si>
  <si>
    <t>Euro per inhabitant</t>
  </si>
  <si>
    <t>Direction of flow</t>
  </si>
  <si>
    <t>Balance</t>
  </si>
  <si>
    <t>National accounts indicator (ESA 2010)</t>
  </si>
  <si>
    <t>Disposable income, net</t>
  </si>
  <si>
    <t>2012</t>
  </si>
  <si>
    <t>2013</t>
  </si>
  <si>
    <t xml:space="preserve">Prezzi unitari di sweet snacks e possibili beni sostituti -  2014-23 - FR </t>
  </si>
  <si>
    <t>EUR/KG</t>
  </si>
  <si>
    <t xml:space="preserve">Volumi di sweet snacks e possibili beni sostituti -  2014-23 - FR </t>
  </si>
  <si>
    <t>Quote di spesa sweet snacks vs altri prod sulla spesa per consumi delle famiglie - FR - 2014-23</t>
  </si>
  <si>
    <t>consumo prod per famiglia 2014-23 in FR</t>
  </si>
  <si>
    <t>Title</t>
  </si>
  <si>
    <t>Households (000s)</t>
  </si>
  <si>
    <t>Total families - 2014-23 - FR + IT</t>
  </si>
  <si>
    <t xml:space="preserve">Households </t>
  </si>
  <si>
    <t>ABS</t>
  </si>
  <si>
    <t>(spese familiari in euro/numero famiglie)</t>
  </si>
  <si>
    <t>TAB: Quote di spesa sweet snacks vs altri prod sulla spesa per consumi delle famiglie - FR - 2014-22</t>
  </si>
  <si>
    <t>kg</t>
  </si>
  <si>
    <t>Popolazione vs Volume pro-capite e volume di sweet biscuits.. - FR - 2014-22</t>
  </si>
  <si>
    <r>
      <rPr>
        <sz val="12"/>
        <color theme="1"/>
        <rFont val="Calibri"/>
        <family val="2"/>
      </rPr>
      <t>Retail</t>
    </r>
    <r>
      <rPr>
        <sz val="10"/>
        <color theme="1"/>
        <rFont val="Calibri"/>
        <family val="2"/>
      </rPr>
      <t xml:space="preserve"> Volume </t>
    </r>
  </si>
  <si>
    <t>Volume pro-capite</t>
  </si>
  <si>
    <t>kg/persona</t>
  </si>
  <si>
    <t>Popolazione</t>
  </si>
  <si>
    <t xml:space="preserve">Volume </t>
  </si>
  <si>
    <t>INDICE popolazione e volumi di snack dolci scambiati in FR, 2014-2023 (2014=100)</t>
  </si>
  <si>
    <t>0-14</t>
  </si>
  <si>
    <t>15-24</t>
  </si>
  <si>
    <t>25-49</t>
  </si>
  <si>
    <t>50-64</t>
  </si>
  <si>
    <t>65+</t>
  </si>
  <si>
    <t>TOT</t>
  </si>
  <si>
    <t xml:space="preserve">Population by age - 2014-23 - FR </t>
  </si>
  <si>
    <t xml:space="preserve">Perc. population by age group- 2014-23 - FR </t>
  </si>
  <si>
    <t>to transpose</t>
  </si>
  <si>
    <t>Indice reddito disponibile pro capite - 2012-21 - FR + IT</t>
  </si>
  <si>
    <t>volume pro-capite aggr snack dolci, FR</t>
  </si>
  <si>
    <t xml:space="preserve">reddito disponibile pro capite nominale </t>
  </si>
  <si>
    <t>Reddito disponibile pro capite nominale in Francia vs volumi pro-capite, 2012-2021 (indice 2012=100)</t>
  </si>
  <si>
    <t>Indici a confronto Reddito disponibile pro capite nominale vs volumi pro-capite, FR - 2012-2021 (indice 2012=100)</t>
  </si>
  <si>
    <t>year</t>
  </si>
  <si>
    <t>2011</t>
  </si>
  <si>
    <t>Reddito disponibile per household - 2012-21 - FR + IT</t>
  </si>
  <si>
    <t>FRANCE Mpps</t>
  </si>
  <si>
    <t>Francia [pps]</t>
  </si>
  <si>
    <t>numero famiglie</t>
  </si>
  <si>
    <t>A TESTA</t>
  </si>
  <si>
    <t>A FAMIGLIA</t>
  </si>
  <si>
    <t>Reddito disponibile per household nominale in Francia vs volumi pro-capite, 2012-2021 (indice 2012=100)</t>
  </si>
  <si>
    <t>Indici a confronto Reddito disponibile per household nominale vs volumi pro-capite, FR - 2012-2021 (indice 2012=100)</t>
  </si>
  <si>
    <t>Perché ci sono 2 gruppi di grafici?</t>
  </si>
  <si>
    <t>Il fatto è che il primo confronta il reddito pro capite (a testa) in confronto al volume pro -capite. Il che ha senso</t>
  </si>
  <si>
    <t>Il secondo invece confronta il reddito per household con il volume pro capite</t>
  </si>
  <si>
    <t>Popolazione vs Volume per household e volume di sweet biscuits.. - FR - 2014-22</t>
  </si>
  <si>
    <t xml:space="preserve">Households - 2012-23 - FR </t>
  </si>
  <si>
    <t>kg/famiglia</t>
  </si>
  <si>
    <t>Famiglie</t>
  </si>
  <si>
    <t>Volume per famiglia</t>
  </si>
  <si>
    <t>PERCHE 2 GRAFICI UGUALI?</t>
  </si>
  <si>
    <t>QUELLO SOPRA è A PERSONA, QUELLO SOTTO è A FAMIGLIE</t>
  </si>
  <si>
    <t>.---&gt;</t>
  </si>
  <si>
    <t>PERCHE???</t>
  </si>
  <si>
    <t>Prezzi unitari di snack dolci e possibili sostituti in FR - 2012-2023</t>
  </si>
  <si>
    <t>Retail</t>
  </si>
  <si>
    <t>Non so più che timeline usare a forza di cambiarli</t>
  </si>
  <si>
    <t>Indice andamento prezzi unitari di snack dolci e possibili sostituti in FR - 2012-2023</t>
  </si>
  <si>
    <t>Indice andamento volume snack dolci e prezzi unitari di snack dolci e possibili sostituti in FR - 2012-2023</t>
  </si>
  <si>
    <t>Composizione percentuale dei volumi di snack dolci e possibili sostituti in FR - 2012&amp;2023</t>
  </si>
  <si>
    <t>MANCA ANALISI DI PREFERENZE</t>
  </si>
  <si>
    <r>
      <t xml:space="preserve">Final consumption exenditure </t>
    </r>
    <r>
      <rPr>
        <sz val="18"/>
        <color theme="1"/>
        <rFont val="Calibri"/>
        <family val="2"/>
      </rPr>
      <t>PER</t>
    </r>
    <r>
      <rPr>
        <sz val="14"/>
        <color theme="1"/>
        <rFont val="Calibri"/>
        <family val="2"/>
      </rPr>
      <t xml:space="preserve"> household by consumption purpose - TOT+ Food - 2014-22 - FR</t>
    </r>
  </si>
  <si>
    <t>riassunto collettivo</t>
  </si>
  <si>
    <t>.+TITOLI, FORMATTAZIONE E ETC.</t>
  </si>
  <si>
    <t>variabili da analizzare</t>
  </si>
  <si>
    <t>valore della produzione 2014-23</t>
  </si>
  <si>
    <t>numero imprese/volume prodotti</t>
  </si>
  <si>
    <t xml:space="preserve">quote di mercato </t>
  </si>
  <si>
    <t>indici di concentrazione</t>
  </si>
  <si>
    <t>valore della produzione di sweet snacks</t>
  </si>
  <si>
    <t>imprese N che operano sul mercato</t>
  </si>
  <si>
    <t>volume medi di protezione (VP/N)</t>
  </si>
  <si>
    <t>Sintesi</t>
  </si>
  <si>
    <t>quote di mercato in volumi</t>
  </si>
  <si>
    <t>quota di mercato in valore</t>
  </si>
  <si>
    <t>analsi x labels</t>
  </si>
  <si>
    <t>indice C4</t>
  </si>
  <si>
    <t>confronto c4 FR+aggr di gruppo</t>
  </si>
  <si>
    <t>indice HHI</t>
  </si>
  <si>
    <t xml:space="preserve">Valutazione spostamento curva di offerta </t>
  </si>
  <si>
    <t>n.imprese/volumi</t>
  </si>
  <si>
    <t>costi fissi</t>
  </si>
  <si>
    <t>costi variabili</t>
  </si>
  <si>
    <t>Canali distributivi</t>
  </si>
  <si>
    <t>Altre fonti di costo</t>
  </si>
  <si>
    <t>altre determinanti? Norme &amp; tasse</t>
  </si>
  <si>
    <t>MKT</t>
  </si>
  <si>
    <t>DEM</t>
  </si>
  <si>
    <t>SPLY</t>
  </si>
  <si>
    <t>REPORT WORD</t>
  </si>
  <si>
    <t>REPORT PPTX</t>
  </si>
  <si>
    <t>Val. produzione + num. Imprese in 2 sub categorie in FR - 2011 - 2020</t>
  </si>
  <si>
    <t>INDIC_SB (Labels)</t>
  </si>
  <si>
    <t>NACE_R2 (Labels)</t>
  </si>
  <si>
    <t>Enterprises - number</t>
  </si>
  <si>
    <t>Manufacture of rusks and biscuits; manufacture of preserved pastry goods and cakes</t>
  </si>
  <si>
    <t>Manufacture of food products</t>
  </si>
  <si>
    <t>Manufacture of bakery and farinaceous products</t>
  </si>
  <si>
    <t>Production value - million euro</t>
  </si>
  <si>
    <t>src</t>
  </si>
  <si>
    <t>sbs_na_ind_r2__custom_13838487_page_spreadsheet</t>
  </si>
  <si>
    <t>Quote di mercato FR</t>
  </si>
  <si>
    <t>Passport_Stats_19-11-2024_2147_GMT</t>
  </si>
  <si>
    <t>Company Shares | National - Historical Owner | Historical | % breakdown</t>
  </si>
  <si>
    <t>Company Name</t>
  </si>
  <si>
    <t>Mondelez France SAS</t>
  </si>
  <si>
    <t>Ferrero France SA</t>
  </si>
  <si>
    <t>Galec - Centre Distributeur Edouard Leclerc</t>
  </si>
  <si>
    <t>Carrefour SA</t>
  </si>
  <si>
    <t>ITM Entreprises SA</t>
  </si>
  <si>
    <t>St Michel Biscuits SAS</t>
  </si>
  <si>
    <t>Maitre Prunille SAS</t>
  </si>
  <si>
    <t>Pladis France SA</t>
  </si>
  <si>
    <t>Daco France SA</t>
  </si>
  <si>
    <t>Andros SAS</t>
  </si>
  <si>
    <t>Auchan France</t>
  </si>
  <si>
    <t>Seeberger GmbH</t>
  </si>
  <si>
    <t>Kambly France SA</t>
  </si>
  <si>
    <t>Biscuits Delacre SA</t>
  </si>
  <si>
    <t>Nutrition &amp; Santé SAS</t>
  </si>
  <si>
    <t>Color Foods SA</t>
  </si>
  <si>
    <t>Lotus Bakeries France SA</t>
  </si>
  <si>
    <t>Intersnack France SAS</t>
  </si>
  <si>
    <t>Nestlé France SA</t>
  </si>
  <si>
    <t>Kellogg Produits Alimentaires SA</t>
  </si>
  <si>
    <t>Mars Chocolat France SAS</t>
  </si>
  <si>
    <t>Decathlon SA</t>
  </si>
  <si>
    <t>Bjorg &amp; Cie SA</t>
  </si>
  <si>
    <t>Casino Guichard-Perrachon SA</t>
  </si>
  <si>
    <t>General Mills France SAS</t>
  </si>
  <si>
    <t>Michel &amp; Augustin SA</t>
  </si>
  <si>
    <t>Cereal Partners France SNC</t>
  </si>
  <si>
    <t>Burton's Foods Ltd</t>
  </si>
  <si>
    <t>Kéo Food SAS</t>
  </si>
  <si>
    <t>PowerBar Europe GmbH</t>
  </si>
  <si>
    <t>Solinest SAS</t>
  </si>
  <si>
    <t>Biocoop SA Coop</t>
  </si>
  <si>
    <t>Groupe Léa Nature</t>
  </si>
  <si>
    <t>Foods International SAS</t>
  </si>
  <si>
    <t>Other Private Label</t>
  </si>
  <si>
    <t>Others</t>
  </si>
  <si>
    <t>Marchi più venduti FR</t>
  </si>
  <si>
    <t>Passport_Stats_19-11-2024_2151_GMT</t>
  </si>
  <si>
    <t>Brand Shares | Local - Historical Owner | Historical | % breakdown</t>
  </si>
  <si>
    <t>Brand Name (GBO)</t>
  </si>
  <si>
    <t>Company Name (NBO)</t>
  </si>
  <si>
    <t>2024</t>
  </si>
  <si>
    <t>LU (Mondelez International Inc)</t>
  </si>
  <si>
    <t>Leclerc (Private Label)</t>
  </si>
  <si>
    <t>Carrefour (Private Label)</t>
  </si>
  <si>
    <t>Intermarché (Private Label)</t>
  </si>
  <si>
    <t>Granola Extra Cookies (Mondelez International Inc)</t>
  </si>
  <si>
    <t>Maitre Prunille (Maitre Prunille SAS)</t>
  </si>
  <si>
    <t>LU Véritable Petit Beurre (Mondelez International Inc)</t>
  </si>
  <si>
    <t>Daco Bello (Daco France SA)</t>
  </si>
  <si>
    <t>LU Petit Ecolier (Mondelez International Inc)</t>
  </si>
  <si>
    <t>Belvita (Mondelez International Inc)</t>
  </si>
  <si>
    <t>LU Pépito (Mondelez International Inc)</t>
  </si>
  <si>
    <t>Nutella Biscuits (Ferrero &amp; related parties)</t>
  </si>
  <si>
    <t>Saint-Michel (Morina Patissier SA)</t>
  </si>
  <si>
    <t>LU Mikado (Mondelez International Inc)</t>
  </si>
  <si>
    <t>Nutella B-ready (Ferrero &amp; related parties)</t>
  </si>
  <si>
    <t>Bonne Maman (Andros SAS)</t>
  </si>
  <si>
    <t>Auchan (Private Label)</t>
  </si>
  <si>
    <t>Oreo (Mondelez International Inc)</t>
  </si>
  <si>
    <t>BN (Pladis Ltd)</t>
  </si>
  <si>
    <t>Seeberger (Seeberger GmbH)</t>
  </si>
  <si>
    <t>Kinder Cards (Ferrero &amp; related parties)</t>
  </si>
  <si>
    <t>Color Sun (Color Foods SA)</t>
  </si>
  <si>
    <t>Palmito (Mondelez International Inc)</t>
  </si>
  <si>
    <t>Milka (Mondelez International Inc)</t>
  </si>
  <si>
    <t>LU Granola (Mondelez International Inc)</t>
  </si>
  <si>
    <t>Gerblé (Otsuka Holdings Co Ltd)</t>
  </si>
  <si>
    <t>Sablé de Retz (Morina Patissier SA)</t>
  </si>
  <si>
    <t>Lotus Biscoff (Lotus Bakeries NV)</t>
  </si>
  <si>
    <t>LU Lulu La Barquette (Mondelez International Inc)</t>
  </si>
  <si>
    <t>Petits Coeurs (Mondelez International Inc)</t>
  </si>
  <si>
    <t>Délichoc (Ferrero &amp; related parties)</t>
  </si>
  <si>
    <t>LU Grany (Mondelez International Inc)</t>
  </si>
  <si>
    <t>Delacre (Ferrero &amp; related parties)</t>
  </si>
  <si>
    <t>McVitie's (Pladis Ltd)</t>
  </si>
  <si>
    <t>Nutella &amp; Go! (Ferrero &amp; related parties)</t>
  </si>
  <si>
    <t>Biscuits Thé (Mondelez International Inc)</t>
  </si>
  <si>
    <t>Roudor (Morina Patissier SA)</t>
  </si>
  <si>
    <t>Lorenz Apérifruits (Lorenz Snackworld GmbH)</t>
  </si>
  <si>
    <t>Aptonia (Decathlon SA)</t>
  </si>
  <si>
    <t>Bjorg (Ecotone)</t>
  </si>
  <si>
    <t>Paille d'Or (Mondelez International Inc)</t>
  </si>
  <si>
    <t>Kambly (Kambly SA)</t>
  </si>
  <si>
    <t>Kellogg's Special K (Kellanova)</t>
  </si>
  <si>
    <t>Kinder Happy Hippo (Ferrero &amp; related parties)</t>
  </si>
  <si>
    <t>Kinder Duo (Ferrero &amp; related parties)</t>
  </si>
  <si>
    <t>Twix (Mars Inc)</t>
  </si>
  <si>
    <t>Pick Up (Bahlsen GmbH &amp; Co KG)</t>
  </si>
  <si>
    <t>Schoks (Mondelez International Inc)</t>
  </si>
  <si>
    <t>Casino (Private Label)</t>
  </si>
  <si>
    <t>Kinder Cerealè (Ferrero &amp; related parties)</t>
  </si>
  <si>
    <t>Isostar (Otsuka Holdings Co Ltd)</t>
  </si>
  <si>
    <t>Michel et Augustin (Danone, Groupe)</t>
  </si>
  <si>
    <t>Résille d'Or (Mondelez International Inc)</t>
  </si>
  <si>
    <t>Nature Valley (General Mills Inc)</t>
  </si>
  <si>
    <t>Lotus (Lotus Bakeries NV)</t>
  </si>
  <si>
    <t>Cadbury Fingers (Mondelez International Inc)</t>
  </si>
  <si>
    <t>Kéo (Kéo Food SAS)</t>
  </si>
  <si>
    <t>Nesquik (Cereal Partners Worldwide SA)</t>
  </si>
  <si>
    <t>Tronche de Cake (Morina Patissier SA)</t>
  </si>
  <si>
    <t>Chokini (Bahlsen GmbH &amp; Co KG)</t>
  </si>
  <si>
    <t>NA! (Solinest SAS)</t>
  </si>
  <si>
    <t>biocoop (Private Label)</t>
  </si>
  <si>
    <t>M&amp;M's (Mars Inc)</t>
  </si>
  <si>
    <t>Energize (BellRing Brands Inc)</t>
  </si>
  <si>
    <t>Vico Crousti Pom (Intersnack Group GmbH &amp; Co KG)</t>
  </si>
  <si>
    <t>Kinder Tronky (Ferrero &amp; related parties)</t>
  </si>
  <si>
    <t>Jardin Bio (Groupe Léa Nature)</t>
  </si>
  <si>
    <t>Cigarette Russe (Ferrero &amp; related parties)</t>
  </si>
  <si>
    <t>Ovomaltine (Associated British Foods Plc)</t>
  </si>
  <si>
    <t>Delacre Sprits (Ferrero &amp; related parties)</t>
  </si>
  <si>
    <t>Bjorg (Koninklijke Wessanen NV)</t>
  </si>
  <si>
    <t>BN (Yildiz Holding AS)</t>
  </si>
  <si>
    <t>Cadbury Cookies (Mondelez International Inc)</t>
  </si>
  <si>
    <t>Cigarette Russe (Yildiz Holding AS)</t>
  </si>
  <si>
    <t>Côte d'Or (Mondelez International Inc)</t>
  </si>
  <si>
    <t>Delacre (Yildiz Holding AS)</t>
  </si>
  <si>
    <t>Delacre Namur (Ferrero &amp; related parties)</t>
  </si>
  <si>
    <t>Delacre Namur (Yildiz Holding AS)</t>
  </si>
  <si>
    <t>Delacre Sprits (Yildiz Holding AS)</t>
  </si>
  <si>
    <t>Délichoc (Yildiz Holding AS)</t>
  </si>
  <si>
    <t>Energize (Post Holdings Inc)</t>
  </si>
  <si>
    <t>Kellogg's Special K (Kellogg Co)</t>
  </si>
  <si>
    <t>LU Hello (Mondelez International Inc)</t>
  </si>
  <si>
    <t>McVitie's (Yildiz Holding AS)</t>
  </si>
  <si>
    <t>Michel et Augustin (Michel &amp; Augustin SA)</t>
  </si>
  <si>
    <t>Verkade (Pladis Ltd)</t>
  </si>
  <si>
    <t>Verkade (Yildiz Holding AS)</t>
  </si>
  <si>
    <t>Other Private Label (Private Label)</t>
  </si>
  <si>
    <t>Materie prime e lavoro sub categorie- FR - 2012-2020</t>
  </si>
  <si>
    <t>sbs_na_ind_r2__custom_13838745_page_spreadsheet</t>
  </si>
  <si>
    <t>Total purchases of goods and services - million euro</t>
  </si>
  <si>
    <t>Employees - number</t>
  </si>
  <si>
    <t>Purchases of energy products - million euro</t>
  </si>
  <si>
    <t>Average personnel costs (personnel costs per employee) - thousand euro</t>
  </si>
  <si>
    <t>Personnel costs - million euro</t>
  </si>
  <si>
    <t>Costo del lavoro confronto EU - C1072 - 2020</t>
  </si>
  <si>
    <t>sbs_na_ind_r2__custom_13838856_page_spreadsheet</t>
  </si>
  <si>
    <t>Bosnia and Herzegovina</t>
  </si>
  <si>
    <t>SUPPLY</t>
  </si>
  <si>
    <t>no?</t>
  </si>
  <si>
    <t>matrice Porter</t>
  </si>
  <si>
    <t>strategie di ansoff</t>
  </si>
  <si>
    <t>SWOT</t>
  </si>
  <si>
    <t>Analisi aziendale</t>
  </si>
  <si>
    <t>analisi holdings e ownerships</t>
  </si>
  <si>
    <t>dimensione di azienda</t>
  </si>
  <si>
    <t>stabilimenti produttivi</t>
  </si>
  <si>
    <t>posizione competitiva</t>
  </si>
  <si>
    <t>specializzazione produttiva</t>
  </si>
  <si>
    <t>distibuzione fatturato per sub-prodotti</t>
  </si>
  <si>
    <t>mercati geografici(fatturati)+exports</t>
  </si>
  <si>
    <t>posizione competitiva, quote di mercato % in FR</t>
  </si>
  <si>
    <t>crescita di mondelez in time frame + top comp</t>
  </si>
  <si>
    <t>quote di marchio in 2023 - FR</t>
  </si>
  <si>
    <t>andamento quote di marchio Mondelez in timeframe</t>
  </si>
  <si>
    <t>Sisntesi</t>
  </si>
  <si>
    <t>strategie competitive</t>
  </si>
  <si>
    <t>strategie di differenziazione</t>
  </si>
  <si>
    <t>Brevetti in 2023</t>
  </si>
  <si>
    <t>Trend consumi</t>
  </si>
  <si>
    <t>Innovazioni, prodotto, processo</t>
  </si>
  <si>
    <t>Timeline mondelez and big events</t>
  </si>
  <si>
    <t>BCG matrix</t>
  </si>
  <si>
    <t>Valore della produzione in  categorie in FR - 2011 - 2020</t>
  </si>
  <si>
    <t>FORMATTAZIONE 3X CHCK</t>
  </si>
  <si>
    <t>Indice valore della produzione in  categorie in FR - 2011 - 2020</t>
  </si>
  <si>
    <t>Numero imprese in  categorie in FR - 2011 - 2020</t>
  </si>
  <si>
    <t>Numero imprese, val prod., fatturato nel settore dei biscotti in FR - 2011 - 2020</t>
  </si>
  <si>
    <t>sweet biscuits</t>
  </si>
  <si>
    <t>Indice andamento num imprese, val prod., fatturato nel settore dei biscotti in FR - 2011 - 2020</t>
  </si>
  <si>
    <t>numero imprese</t>
  </si>
  <si>
    <t>valore della produzione</t>
  </si>
  <si>
    <t xml:space="preserve">Fatturato </t>
  </si>
  <si>
    <t>Quote di mercato -fatturato- FR - 2015-23</t>
  </si>
  <si>
    <t>Private labels- FR - 2015-23</t>
  </si>
  <si>
    <t>Top 25 di mercato -fatturato- FR - 2015-23</t>
  </si>
  <si>
    <t>Materie prime e lavoro - FR - scegli date da confr</t>
  </si>
  <si>
    <t>Acquisti beni e servizi (milioni di euro)</t>
  </si>
  <si>
    <t>Numero addetti</t>
  </si>
  <si>
    <t>Energia (milioni di euro)</t>
  </si>
  <si>
    <t>Costo medio per addetto (in migliaia euro)</t>
  </si>
  <si>
    <t>Costo del personale (milioni euro)</t>
  </si>
  <si>
    <t>Materie prime e lavoro - FR - % su val di produzione</t>
  </si>
  <si>
    <t>Acquisti beni e servizi (% su val. produzione)</t>
  </si>
  <si>
    <t>Costo personale (% su val. prod)</t>
  </si>
  <si>
    <t>Energia (% su val. prod)</t>
  </si>
  <si>
    <t>Indice andamento costo del lavoro confronto settori - FR  - 2011- 2019</t>
  </si>
  <si>
    <t>Costo del lavoro confronto settori - FR  - 2011-2020</t>
  </si>
  <si>
    <t>x migliaia di euro</t>
  </si>
  <si>
    <t>using sweet biscuits..C1072</t>
  </si>
  <si>
    <t>x ref. Val prod (mln)</t>
  </si>
  <si>
    <t>mln euro</t>
  </si>
  <si>
    <t>PERCHE NON è CHIARO QUALE SERVE, MEGLIO FARE 1 GRAF E PASSAGGIO IN PIU CHE 1 MENO.  CI SONO  PIU INFO</t>
  </si>
  <si>
    <t>ignore this -&gt;</t>
  </si>
  <si>
    <t>quale anno tenere e quale no?</t>
  </si>
  <si>
    <t>no</t>
  </si>
  <si>
    <t xml:space="preserve"> check pptx pre-upload</t>
  </si>
  <si>
    <t>analisi dei marchi più venduti</t>
  </si>
  <si>
    <t xml:space="preserve">Il mercato degli snack dolci nel 2023: fatturato e tendenze </t>
  </si>
  <si>
    <t xml:space="preserve">la Francia ha fatturato nel 2023 3621 Mil di Euro pari al 26,80 % della quota totale fatturata dai paesi presi in considerazione. La Germania al secondo posto si distanzia per un 1,37 punti percentuale </t>
  </si>
  <si>
    <t xml:space="preserve">snacks dollci nel 2023: analisi dei volumi totali </t>
  </si>
  <si>
    <t xml:space="preserve">Sebbene la Francia abbia il fatturato annuo più alto -sempre nel 2023- è terza nelle vendite dei volumi totali </t>
  </si>
  <si>
    <t xml:space="preserve">Potrebbe avere dei prezzi unitari più alti? Idea! Non abbiamo ancora i dati per confermare la supposizione </t>
  </si>
  <si>
    <t xml:space="preserve">snacks dolci nel 2023: volume pro-capite e comportamenti di consumo </t>
  </si>
  <si>
    <t xml:space="preserve">snacks dolci nel 2023: volume retail pro-capite (Kg/Persona) e comportamenti di consumo </t>
  </si>
  <si>
    <t xml:space="preserve">nel 2023 la Francia è il penultimo paese per consumi retail pro capite - 5,9 kg a persona </t>
  </si>
  <si>
    <t xml:space="preserve">Considerando il volume totale (terza posizione) e il retail volume pro capite immaginiamo che ci sia una densità di popolazione maggiore </t>
  </si>
  <si>
    <t xml:space="preserve">osservando il grafico si può pensare che l'Italia sia il primo paese per volume pro capite data la presenza di molte aziende specializzate nel settore dolciario oltre al lato culturale-culinario </t>
  </si>
  <si>
    <t>andamento dei prezzi unitari medi per snacks dolci nel 2023</t>
  </si>
  <si>
    <t>i dati presenti in questo grafico confermano la nostra teoria (grafico volumi tot 2023). I prezzi unitari in Francia sono i più alti (9,32 E/Kg )</t>
  </si>
  <si>
    <t>fatturato in crescita: evoluzione dal 2014 al 2023 (2014=100)</t>
  </si>
  <si>
    <t xml:space="preserve">osservando il grafico possiamo notare che nel periodo 2014-2023 la crescita del fatturato della Francia è aumentato del 38,77% il linea con le concorrenti, per eccetto del Germania che ha una crescita più che doppia nel periodo considerato. </t>
  </si>
  <si>
    <t xml:space="preserve">snacks e sweet biscuits: confronto interno sull'andamento di mercato (2014=100) </t>
  </si>
  <si>
    <t>dall'andamento del grafico si riesce ad osservare come il segmento sweet biscuit, snack bars e fruit snacks, in linea con l'aggregato ha quasi guidato la crescita del rispettivo (+38,77% vs +36,93%)</t>
  </si>
  <si>
    <t xml:space="preserve">panoramica sul mercato francese di biscotti e snack dolci: trend e previsioni </t>
  </si>
  <si>
    <t>andamento dei volumi scambiati nel mercato di biscotti e snack dolci in Francia (2014=100)</t>
  </si>
  <si>
    <t xml:space="preserve">dal grafico si può notare come l'andamento i volumi scambiati, sia decrescente nel periodo pre COVID-19 e in simultanea con il periodo di Lockdown pandemico del 2020. E' crescente con un picco significativo nel 2021 per poi tornare a valori molto simili al 2014 (+0.44%).  </t>
  </si>
  <si>
    <t xml:space="preserve">volumi di vendita di biscotti e snack dolci: trend e concorrenza a confronto dal 2014 al 2023 (2014=100) </t>
  </si>
  <si>
    <t>Nel periodo 2014-203 Spagna e Francia hanno avuto un andamento piuttosto costante, a differenza di Germania e Italia che hanno avuto una crescita notevole di c.a. 18% e Olanda e Belgio che hanno avuto una decrescita rispettivamente del - 13% e -4%.</t>
  </si>
  <si>
    <t>correlazione tra PIL reale e dei volumi di vendita in Francia: analisi dal 2014 al 2023 (2014=100)</t>
  </si>
  <si>
    <t xml:space="preserve">Nel periodo 2014-2019 Il PIL cresce del 13% contro una leggera decrescita dei volumi pari al 1,2%. Nonostante il crollo del PIL dal 2019 al 2020 i volumi crescono lievemente ca 2%; Nel 2021 il PIL aumenta del 9% e la crescita dei volumi rimane costante come nel biennio precedente. Nel periodo 2022-2023 Il pil cresce di un ulteriore 8% mentre i volumi decrescono leggermente ca 1%. Nel periodo 2014 2023 il PIl cresce del 31,05% mentre l'andamento dei volumi rimane quasi costante con una crescita del +0,44%. pertanto, facendo un'analisi più dettagliata, si può notare che l'andamento del PIL e dei volumi è inverso, ad esclusione dle biennio 2020-21 dove l'andamento del PIL e dei volumi è per entrambi crescente.  </t>
  </si>
  <si>
    <t xml:space="preserve">Osservando il grafico, l'andamento del prezzo medio al Kg, è sempre cescente con un'intensità di crescita maggiore a partire dal 2021 con un incremento complessivo del 38,17% (NB. Anche il fatturato è cresciuto del 38% con volumi costanti) .  </t>
  </si>
  <si>
    <t xml:space="preserve">Il grafico ci mostra un andamento crescente dei prezzi unitari di tutti i Paesi in questione. L'incremento più significativo si osserva dqal 2020.  </t>
  </si>
  <si>
    <t xml:space="preserve">valori per segmenti di snacks nel 2023: analisi comparativa </t>
  </si>
  <si>
    <t xml:space="preserve">fatturati per segmenti di snacks dal 2014 al 2024: analisi comparativa </t>
  </si>
  <si>
    <t>indice fatturati per segmenti di snacks dal 2024 al 2023. analisi comparativa (2014=100)</t>
  </si>
  <si>
    <t xml:space="preserve">il grafico ci mostra un andamento dcrescente di tutti gli snacks, ad esclusione degl isnack bars nel periodo del Lockdown. Si ipotizza che: essendo le barrette un alimento tascabile e di consumo principalmente esterno, in questo periodo lla domanda sia diminuita. </t>
  </si>
  <si>
    <t xml:space="preserve">volumi per segmenti di snacks nel 2023: analisi comparativa </t>
  </si>
  <si>
    <t xml:space="preserve">volumi per segmenti dal 2024 al 2023: analisi comparativa </t>
  </si>
  <si>
    <t>indice volumi per segmenti dal 2014 al 2023: analisi comparativa (2014=100)</t>
  </si>
  <si>
    <t xml:space="preserve">Dai segmenti dei grafici si può notare che: il segmento snack bar ha una continua crescita consistente escludendo un significante crollo dal 2019 al 2020 e una ripresa costante dal 2021.  Il segmento fruit snack, invece, ha una decresta notevole solo dal 2021 in poi.  L'aggregato segue l'andamento del segmento sweet biscuits che  compone il 75% del totale considerato. Pertanto,  non sembra essere influenzato negli altri segmenti.  </t>
  </si>
  <si>
    <t xml:space="preserve">prezzo unitario medio degli snacks nel 2023: analisi comparativa </t>
  </si>
  <si>
    <t>Volume pro-capite (kg/pesona) - 2023 - FR + comp</t>
  </si>
  <si>
    <t>Analysis methodology:</t>
  </si>
  <si>
    <t>1. correct data visualization</t>
  </si>
  <si>
    <t>2. hypothetic title</t>
  </si>
  <si>
    <t>4. extended written analysis</t>
  </si>
  <si>
    <t>IMPR</t>
  </si>
  <si>
    <t>3. group raw note</t>
  </si>
  <si>
    <t>Il mercato dei sweet snack in [Francia] e performace dell’impresa [Mondelez int] su quel mercato</t>
  </si>
  <si>
    <t>NOTE</t>
  </si>
  <si>
    <t>euromonitor:</t>
  </si>
  <si>
    <t>Gelato</t>
  </si>
  <si>
    <t>Snack salati</t>
  </si>
  <si>
    <t>Snack dolci</t>
  </si>
  <si>
    <t>Cioccolatini</t>
  </si>
  <si>
    <t xml:space="preserve">Grafico extra: </t>
  </si>
  <si>
    <t>Analisi comparativa tra reddito disponibile pro capite e per household</t>
  </si>
  <si>
    <t>Da fare</t>
  </si>
  <si>
    <t>comparazione Reddito e spostamento domanda, in dati temporali e grafico</t>
  </si>
  <si>
    <t>Impatto medio del %</t>
  </si>
  <si>
    <t>snack dolci:</t>
  </si>
  <si>
    <t>altre categorie</t>
  </si>
  <si>
    <t>peso relativo sweet snacks nel paniere di consumo:</t>
  </si>
  <si>
    <t>effetto del peso relativo sull'elasticità?</t>
  </si>
  <si>
    <t>Valutazione preventiva e stesura ipotesi di cause del shifting della domanda, considerando le variabili</t>
  </si>
  <si>
    <t>Cambiamenti domanda</t>
  </si>
  <si>
    <t>Periodi</t>
  </si>
  <si>
    <t>2014-2017</t>
  </si>
  <si>
    <t>2019-2021</t>
  </si>
  <si>
    <t>2021-2023</t>
  </si>
  <si>
    <t>diminuzione molto sottile, quasi costante</t>
  </si>
  <si>
    <t>notevole diminuzione</t>
  </si>
  <si>
    <t>notevole aumento</t>
  </si>
  <si>
    <t>diminuzione evidente</t>
  </si>
  <si>
    <t>2017-2019</t>
  </si>
  <si>
    <t>Indicatore</t>
  </si>
  <si>
    <t>Aspettative di causa</t>
  </si>
  <si>
    <t>.-caduta beni sostituti
-incremento reddito, se è un bene inferiore
-diminuzione del reddito</t>
  </si>
  <si>
    <t>.-Caduta prezzi dei beni complementari
-Incremento livelli reddito
-Crescita demografica
-Aspettative di incremento prezzi
Variazione favorevole dei gusti</t>
  </si>
  <si>
    <t>.----------------------------------------------------------------------&gt; Grafico shifting demand</t>
  </si>
  <si>
    <t>ANALISI DEMOGRAFICA</t>
  </si>
  <si>
    <t>var. compl</t>
  </si>
  <si>
    <t>var. compl.</t>
  </si>
  <si>
    <t>valutare var di periodo</t>
  </si>
  <si>
    <t>Analisi variazioni di fasce confronto dei periodi</t>
  </si>
  <si>
    <t>Variazione di periodi</t>
  </si>
  <si>
    <t>e var complessiva</t>
  </si>
  <si>
    <t>Analisi di comparazione in periodi importanti</t>
  </si>
  <si>
    <t>Aggiungere scostamenti volume e scostamenti di reddito in timeframes</t>
  </si>
  <si>
    <t>PRE-CONCLUSIONE</t>
  </si>
  <si>
    <t>MERCATI AFFINI</t>
  </si>
  <si>
    <t>Analisi andamento prezzi sostituti con shift domanda in periodi notevoli</t>
  </si>
  <si>
    <t>.--------&gt;</t>
  </si>
  <si>
    <t>Spostamenti della domanda deducibili dalle analisi svolte</t>
  </si>
  <si>
    <t>TO-ASK</t>
  </si>
  <si>
    <t>supply, quote di mercato se sommate in totale, c'è over 100%??</t>
  </si>
  <si>
    <t>dem, is demand line shift shown correctly?</t>
  </si>
  <si>
    <t>Tabella relativa al grafico</t>
  </si>
  <si>
    <t>pro-capite preferito</t>
  </si>
  <si>
    <t xml:space="preserve">NOTE </t>
  </si>
  <si>
    <t>trend complessivo</t>
  </si>
  <si>
    <t>trend complessivo?</t>
  </si>
  <si>
    <t>comparazione num imprese, inizio e fine</t>
  </si>
  <si>
    <t>stabilità?</t>
  </si>
  <si>
    <t>Analisi supply in equilibrium shift through years</t>
  </si>
  <si>
    <t>variazioni concordi al num. Imprese e volumi medi prodotti?</t>
  </si>
  <si>
    <t>QUOTE DI MERCATO</t>
  </si>
  <si>
    <t>andamento per periodi di valore della produzione, fatturato, e numero imprese</t>
  </si>
  <si>
    <t>Quanto possiede l'impresa dominante</t>
  </si>
  <si>
    <t>ranking (considerare anche pvt labels)</t>
  </si>
  <si>
    <t>Frangia competitiva</t>
  </si>
  <si>
    <t>Top 10 quote considerando fatturato, FR - 2015 &amp; 2023</t>
  </si>
  <si>
    <t>I 25 marchi più venduti, FR - 2015 &amp; 2023</t>
  </si>
  <si>
    <t>TOP 25</t>
  </si>
  <si>
    <t>Indice di concentrazione C4 - FR - 2015-23</t>
  </si>
  <si>
    <t>Totale</t>
  </si>
  <si>
    <t>var %</t>
  </si>
  <si>
    <t>aumento di</t>
  </si>
  <si>
    <t>C4: confronto con aggregato di gruppo?</t>
  </si>
  <si>
    <t>Indice Herfindahl- Hirschman HHI  - FR - 2015-23</t>
  </si>
  <si>
    <t>met. A easiest</t>
  </si>
  <si>
    <t>.-------------&gt;</t>
  </si>
  <si>
    <t>comparazione criteri, FR 2013 vs 2021. crit A,B</t>
  </si>
  <si>
    <t>COSTI VARIABILI</t>
  </si>
  <si>
    <t>SPOSTAMENTO DELLA CURVA DI OFFERTA</t>
  </si>
  <si>
    <t>CONTRAZIONW</t>
  </si>
  <si>
    <t>ESPANSIONE</t>
  </si>
  <si>
    <t>CONTRAZIONE</t>
  </si>
  <si>
    <t>EXP</t>
  </si>
  <si>
    <t>CON</t>
  </si>
  <si>
    <t>.-aumento n.impres/volumi
-riduzione costi</t>
  </si>
  <si>
    <t>.-riduzione N.imprese/volumi
-aumento dei costi</t>
  </si>
  <si>
    <t>La variazione combinata del numero di imprese e dei volumi prodotti spiega lo spostamento della curva di offerta?</t>
  </si>
  <si>
    <t>Variazioni concordi</t>
  </si>
  <si>
    <t>Positive, possibile espansione dell'offerta nel periodo</t>
  </si>
  <si>
    <t>Negative, possibile contrazione dell'offerta nel periodo</t>
  </si>
  <si>
    <t xml:space="preserve">Variazioni discordi </t>
  </si>
  <si>
    <t>Incremento dei volumi, possibile espansione dell'offerta nel periodo</t>
  </si>
  <si>
    <t>Decremento dei volumi, possibile contrazione dell'offerta nel periodo</t>
  </si>
  <si>
    <t>Costo materie prime</t>
  </si>
  <si>
    <t>costo del lavoro</t>
  </si>
  <si>
    <t>Conclusioni sullo spostamento della S</t>
  </si>
  <si>
    <t>Mercato overall</t>
  </si>
  <si>
    <t>Primo shift</t>
  </si>
  <si>
    <t>Secondo shift</t>
  </si>
  <si>
    <t>2014-2016</t>
  </si>
  <si>
    <t>2016-2019</t>
  </si>
  <si>
    <t>Aumenta il prezzo di equilibrio(+0,46 Euro/kg =+6,78%), la quantità rimane quasi simile  (+0,5 kTon = +0,13%)</t>
  </si>
  <si>
    <t>Terzo shift</t>
  </si>
  <si>
    <t>Quarto shift</t>
  </si>
  <si>
    <t>Si riduce la Quantità scambiata(-8,30 kTon = -2,09%) Aumenta esponenzialmente il prezzo(+1,55 Euro/kg = +19,90%)</t>
  </si>
  <si>
    <t>Trend complessivo</t>
  </si>
  <si>
    <t>2014-2023</t>
  </si>
  <si>
    <t>Overall, la Quantità scambiata mostra una leggera crescita(+1,70 kTon = +0,44%) e  il prezzo aumenta molto (+2,58 Euro/kg = +38,17%)</t>
  </si>
  <si>
    <t>Aumento drastico di Quantità scambiata(+16,90 kTon = +4,45%), leggero aumento del prezzo (0,15 Euro/kg= +2,03%)</t>
  </si>
  <si>
    <t>Si riduce notevolmente Quantità scambiata(-7,40 kTon = -1,91%),  aumento del prezzo(+0,42 Euro/kg = +5,76%)</t>
  </si>
  <si>
    <t>prodotti (diverse tipologie)</t>
  </si>
  <si>
    <t>variazione della composizione dei consumi</t>
  </si>
  <si>
    <t>con prezzi maggiori (e viceversa)</t>
  </si>
  <si>
    <t>I prezzi osservati sono prezzi unitari, non prezzi di singoli prodotti</t>
  </si>
  <si>
    <t>✔ Rappresentano una media (ponderata) dei prezzi di diversi</t>
  </si>
  <si>
    <t> Un aumento di P, perciò, può essere dovuta a due possibili cause:</t>
  </si>
  <si>
    <t>✔ Aumento dei prezzi di tutti i prodotti</t>
  </si>
  <si>
    <t>✔ Spostamento dei consumi (V*) da prodotti a basso prezzo verso</t>
  </si>
  <si>
    <t>prodotti a prezzo più alto (effetto composizione dei consumi</t>
  </si>
  <si>
    <t>aggregati)</t>
  </si>
  <si>
    <t> Lo spostamento della domanda può essere interpretato in termini di</t>
  </si>
  <si>
    <t>✔ Lo spostamento verso destra della curva di domanda potrebbe</t>
  </si>
  <si>
    <t>essere stato trainato dallo spostamento dei consumi su prodotti</t>
  </si>
  <si>
    <t>Primo shift magari è quasi uno spostamento sulla curva</t>
  </si>
  <si>
    <t>Variazione della Q dovuta a una variazione del P</t>
  </si>
  <si>
    <t>Reddito pro capite</t>
  </si>
  <si>
    <t>volume pro capite</t>
  </si>
  <si>
    <t>n.d</t>
  </si>
  <si>
    <t>cosa succede</t>
  </si>
  <si>
    <t>.-Caduta prezzi dei beni complementari -Incremento livelli reddito-Crescita demografica-Aspettative di incremento prezzi -Variazione favorevole dei gusti</t>
  </si>
  <si>
    <t>.-caduta beni sostituti-incremento reddito, se è un bene inferiore -diminuzione del reddito</t>
  </si>
  <si>
    <t>HICP  inflation rate - FR - 2013-2023</t>
  </si>
  <si>
    <t>indice</t>
  </si>
  <si>
    <r>
      <t xml:space="preserve">The </t>
    </r>
    <r>
      <rPr>
        <b/>
        <sz val="12"/>
        <color theme="1"/>
        <rFont val="Calibri"/>
        <family val="2"/>
        <scheme val="minor"/>
      </rPr>
      <t>table represents the HICP (Harmonised Index of Consumer Prices) inflation rate for France</t>
    </r>
    <r>
      <rPr>
        <sz val="12"/>
        <color theme="1"/>
        <rFont val="Calibri"/>
        <family val="2"/>
        <scheme val="minor"/>
      </rPr>
      <t xml:space="preserve"> from 2014 to 2023. Each value shows the </t>
    </r>
    <r>
      <rPr>
        <b/>
        <sz val="12"/>
        <color theme="1"/>
        <rFont val="Calibri"/>
        <family val="2"/>
        <scheme val="minor"/>
      </rPr>
      <t>annual inflation rate</t>
    </r>
    <r>
      <rPr>
        <sz val="12"/>
        <color theme="1"/>
        <rFont val="Calibri"/>
        <family val="2"/>
        <scheme val="minor"/>
      </rPr>
      <t>, which reflects the percentage change in the cost of goods and services over the respective year, compared to the previous year.</t>
    </r>
  </si>
  <si>
    <t>basso, volatile ma sotto il 2%</t>
  </si>
  <si>
    <t xml:space="preserve">scatta a 2% e torna basso </t>
  </si>
  <si>
    <t>torna a 2% e cresce molto</t>
  </si>
  <si>
    <t>Supply aumenta il prezzo, e la domanda è d'accordo. Shift S lungo D</t>
  </si>
  <si>
    <t>dovuto a crisi energetiche secondo ECB, trova fonte soprattutto sulle scelte monetarie</t>
  </si>
  <si>
    <t>ind</t>
  </si>
  <si>
    <t>beni sostituti</t>
  </si>
  <si>
    <t>Volume totale</t>
  </si>
  <si>
    <t>Prezzi sweet biscuits</t>
  </si>
  <si>
    <t>crescita concorde</t>
  </si>
  <si>
    <t>decrescita</t>
  </si>
  <si>
    <t>crescita</t>
  </si>
  <si>
    <t>Top Private labels- FR - 2015-23</t>
  </si>
  <si>
    <t>var % mondelez</t>
  </si>
  <si>
    <t>MA quali sono i pvt labels</t>
  </si>
  <si>
    <t>verifica correttezza pvt labels, con ricerche google</t>
  </si>
  <si>
    <t xml:space="preserve">Non abbiamo un aggregato di gruppo, si dovrebbe trovarlo. Ma coinvolge molti fattori </t>
  </si>
  <si>
    <t>Quote del settore(%)</t>
  </si>
  <si>
    <t>Tot. Quote aggregate</t>
  </si>
  <si>
    <t>Tot. Quote individuali</t>
  </si>
  <si>
    <t>Numero imprese del settore</t>
  </si>
  <si>
    <t>N. noti in passport</t>
  </si>
  <si>
    <t>N. eurostat</t>
  </si>
  <si>
    <t>N. aggregati</t>
  </si>
  <si>
    <t>&lt;-2020</t>
  </si>
  <si>
    <t>MET A - Somma quote note, rescaling</t>
  </si>
  <si>
    <t>fattore moltiplicativo</t>
  </si>
  <si>
    <t>HHI 2015</t>
  </si>
  <si>
    <t>HHI 2023</t>
  </si>
  <si>
    <t>Mercati moderatamente concentrati</t>
  </si>
  <si>
    <t>1500&lt;HHI&lt;2500</t>
  </si>
  <si>
    <t>Quota media [%]</t>
  </si>
  <si>
    <t>MET B - Somma quote note, average multiplying othes</t>
  </si>
  <si>
    <t>tot. Quadr. Quote non note</t>
  </si>
  <si>
    <t>HHI</t>
  </si>
  <si>
    <t>Totale quadrato delle quote imprese non note</t>
  </si>
  <si>
    <t>Imprese note</t>
  </si>
  <si>
    <t>Imprese totali</t>
  </si>
  <si>
    <t>Numero imprese non note</t>
  </si>
  <si>
    <t>Giusto???????????</t>
  </si>
  <si>
    <t>HHI met B correttezza</t>
  </si>
  <si>
    <t>HHI per FR, metA+metB</t>
  </si>
  <si>
    <t>met A</t>
  </si>
  <si>
    <t>met B</t>
  </si>
  <si>
    <t>FRANCIA</t>
  </si>
  <si>
    <t>Mondelez leader di mercato con più di 1/3 di mercato</t>
  </si>
  <si>
    <t>pvt labels tendenzialmente stabili</t>
  </si>
  <si>
    <t>Divisione delle quote di mercato piuttosto stabile</t>
  </si>
  <si>
    <t>Equilibrium analysis</t>
  </si>
  <si>
    <t>spostamento ungo la curva</t>
  </si>
  <si>
    <t>Covid 1^pt + inflazione, aspettative di incremento prezzi. +aumento redditi pro-capite</t>
  </si>
  <si>
    <t>Covid 2^pt spinge le persone ad acquistare più forme confezionate forse? Si sta piu a casa? (chk powerpoint euromonitor su covid 19 e packaging) = + reddito pro-capite + volume pro capite</t>
  </si>
  <si>
    <t>Post covid, riduce la domanda per confezioni, ritorno al normale? Ipotesi perché non ci sono dati su reddito e volume. Però si ipotizza un aumento reddito con il trend overall, e una riduzione di volumi pro capite per lo shift in basso. In più prezzi aumentano e la domanda risponde con un crollo?</t>
  </si>
  <si>
    <t xml:space="preserve">= uguale a quello sopra? </t>
  </si>
  <si>
    <t>nd</t>
  </si>
  <si>
    <t>n. imprese x Periodi di shift equilibrio</t>
  </si>
  <si>
    <t>ind val. produzione x Periodi di shift equilibrio</t>
  </si>
  <si>
    <t>Cambiamenti offerta</t>
  </si>
  <si>
    <t>n. imp</t>
  </si>
  <si>
    <t>val.prod</t>
  </si>
  <si>
    <t>n.d.</t>
  </si>
  <si>
    <t>causa di shift</t>
  </si>
  <si>
    <t>&lt;- ok, n.imprese</t>
  </si>
  <si>
    <t>non ok, forte aumento imprese ma succede l'opposto. Il peso delle altre variabili incide molto più che il numero imprese in questo shift</t>
  </si>
  <si>
    <t>mat prime</t>
  </si>
  <si>
    <t>lavoro</t>
  </si>
  <si>
    <t>%su val di prod x Periodi di shift equilibrio</t>
  </si>
  <si>
    <t>energia</t>
  </si>
  <si>
    <t>non ok, forte aumento imprese ma succede l'opposto. Il peso delle altre variabili incide molto più che il numero imprese in questo shift.  Lavoro costa meno, materie prime pure, energia in un trend di aumento</t>
  </si>
  <si>
    <t>causa</t>
  </si>
  <si>
    <t>non si trova il motivo, magari il CICE</t>
  </si>
  <si>
    <t>BMI (Labels)</t>
  </si>
  <si>
    <t>Underweight</t>
  </si>
  <si>
    <t>Normal</t>
  </si>
  <si>
    <t>Obese</t>
  </si>
  <si>
    <t>BMI - 2014-2023</t>
  </si>
  <si>
    <t>BMI (2014-2019)  - FR</t>
  </si>
  <si>
    <t>Indice sovvrappeso (2014-2019)  - FR e comp</t>
  </si>
  <si>
    <t>test elasticita(var%Q/var%P)</t>
  </si>
  <si>
    <t>Indice Prezzi unitari e volumi scambiati di snack dolci in Italia nel 2014-2023</t>
  </si>
  <si>
    <t>(NON INCLUDERE NEL REPORT)</t>
  </si>
  <si>
    <t>QCL - wheat reducing yield</t>
  </si>
  <si>
    <t>QCL</t>
  </si>
  <si>
    <t>Crops and livestock products</t>
  </si>
  <si>
    <t>250</t>
  </si>
  <si>
    <t>5412</t>
  </si>
  <si>
    <t>Yield</t>
  </si>
  <si>
    <t>0111</t>
  </si>
  <si>
    <t>Wheat</t>
  </si>
  <si>
    <t>kg/ha</t>
  </si>
  <si>
    <t>A</t>
  </si>
  <si>
    <t>Official figure</t>
  </si>
  <si>
    <t>trend:</t>
  </si>
  <si>
    <t>Domain Code</t>
  </si>
  <si>
    <t>Domain</t>
  </si>
  <si>
    <t>Area Code (M49)</t>
  </si>
  <si>
    <t>Area</t>
  </si>
  <si>
    <t>Element Code</t>
  </si>
  <si>
    <t>Element</t>
  </si>
  <si>
    <t>Item Code</t>
  </si>
  <si>
    <t>Item</t>
  </si>
  <si>
    <t>Year Code</t>
  </si>
  <si>
    <t>Year</t>
  </si>
  <si>
    <t>Value</t>
  </si>
  <si>
    <t>Flag</t>
  </si>
  <si>
    <t>Flag Description</t>
  </si>
  <si>
    <t>CAHD</t>
  </si>
  <si>
    <t>Cost and Affordability of a Healthy Diet (CoAHD)</t>
  </si>
  <si>
    <t>Cost of a healthy diet (CoHD), PPP dollar per person per day</t>
  </si>
  <si>
    <t>PPP dollar per person per day</t>
  </si>
  <si>
    <t>E</t>
  </si>
  <si>
    <t>Estimated value</t>
  </si>
  <si>
    <t>Affordability of a healthy living - FR 17-22</t>
  </si>
  <si>
    <t>src: FAOSTAT UN</t>
  </si>
  <si>
    <t>MODIFICHE RELATIVE AL VOLUME MEDIO</t>
  </si>
  <si>
    <t>prezzo medio</t>
  </si>
  <si>
    <t>volume totale</t>
  </si>
  <si>
    <t>volumi scambiati</t>
  </si>
  <si>
    <t>volume medio</t>
  </si>
  <si>
    <t xml:space="preserve">volumi medi </t>
  </si>
  <si>
    <t>QUESTI SONO I PVT LABELS</t>
  </si>
  <si>
    <t>n. imp/volumi prod</t>
  </si>
  <si>
    <t>Csti materie prime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</si>
</sst>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
    <numFmt numFmtId="166" formatCode="#,##0.0"/>
    <numFmt numFmtId="167" formatCode="d/m/yy\ h:mm;@"/>
    <numFmt numFmtId="168" formatCode="#,##0.00\ &quot;€&quot;"/>
    <numFmt numFmtId="169" formatCode="\+#,##0.00;\-#,##0.00"/>
    <numFmt numFmtId="170" formatCode="#,##0.0000000000"/>
    <numFmt numFmtId="171" formatCode="[Blue]\+0.00%;[Red]\-0.00%"/>
    <numFmt numFmtId="172" formatCode="########0.0"/>
  </numFmts>
  <fonts count="78" x14ac:knownFonts="1">
    <font>
      <sz val="12"/>
      <color theme="1"/>
      <name val="Calibri"/>
      <family val="2"/>
      <scheme val="minor"/>
    </font>
    <font>
      <sz val="10"/>
      <color indexed="9"/>
      <name val="Arial"/>
      <family val="2"/>
    </font>
    <font>
      <sz val="10"/>
      <color indexed="8"/>
      <name val="Arial"/>
      <family val="2"/>
    </font>
    <font>
      <sz val="10"/>
      <color rgb="FF595959"/>
      <name val="Arial"/>
      <family val="2"/>
    </font>
    <font>
      <sz val="12"/>
      <color theme="1"/>
      <name val="Calibri"/>
      <family val="2"/>
    </font>
    <font>
      <b/>
      <sz val="14"/>
      <color theme="1"/>
      <name val="Calibri"/>
      <family val="2"/>
    </font>
    <font>
      <sz val="14"/>
      <color theme="1"/>
      <name val="Calibri"/>
      <family val="2"/>
    </font>
    <font>
      <i/>
      <sz val="14"/>
      <color theme="1"/>
      <name val="Calibri"/>
      <family val="2"/>
    </font>
    <font>
      <b/>
      <sz val="20"/>
      <color theme="1"/>
      <name val="Calibri"/>
      <family val="2"/>
    </font>
    <font>
      <b/>
      <sz val="10"/>
      <color indexed="9"/>
      <name val="Calibri"/>
      <family val="2"/>
    </font>
    <font>
      <sz val="10"/>
      <color indexed="8"/>
      <name val="Calibri"/>
      <family val="2"/>
    </font>
    <font>
      <sz val="10"/>
      <color rgb="FF595959"/>
      <name val="Calibri"/>
      <family val="2"/>
    </font>
    <font>
      <b/>
      <sz val="20"/>
      <color rgb="FF000000"/>
      <name val="Calibri"/>
      <family val="2"/>
    </font>
    <font>
      <sz val="12"/>
      <color rgb="FF000000"/>
      <name val="Calibri"/>
      <family val="2"/>
    </font>
    <font>
      <b/>
      <sz val="9"/>
      <color indexed="9"/>
      <name val="Calibri"/>
      <family val="2"/>
    </font>
    <font>
      <b/>
      <sz val="10"/>
      <color rgb="FFFFFFFF"/>
      <name val="Calibri"/>
      <family val="2"/>
    </font>
    <font>
      <sz val="10"/>
      <color rgb="FF000000"/>
      <name val="Calibri"/>
      <family val="2"/>
    </font>
    <font>
      <b/>
      <sz val="9"/>
      <name val="Calibri"/>
      <family val="2"/>
    </font>
    <font>
      <sz val="9"/>
      <name val="Calibri"/>
      <family val="2"/>
    </font>
    <font>
      <b/>
      <sz val="16"/>
      <color rgb="FF000000"/>
      <name val="Calibri"/>
      <family val="2"/>
    </font>
    <font>
      <b/>
      <sz val="16"/>
      <color theme="1"/>
      <name val="Calibri"/>
      <family val="2"/>
    </font>
    <font>
      <sz val="12"/>
      <color theme="0"/>
      <name val="Calibri"/>
      <family val="2"/>
    </font>
    <font>
      <sz val="18"/>
      <color rgb="FF012087"/>
      <name val="Calibri"/>
      <family val="2"/>
    </font>
    <font>
      <b/>
      <sz val="24"/>
      <color theme="0"/>
      <name val="Calibri"/>
      <family val="2"/>
    </font>
    <font>
      <b/>
      <sz val="12"/>
      <color theme="1"/>
      <name val="Calibri"/>
      <family val="2"/>
    </font>
    <font>
      <sz val="9"/>
      <color theme="1"/>
      <name val="Calibri"/>
      <family val="2"/>
    </font>
    <font>
      <b/>
      <sz val="10"/>
      <color theme="1"/>
      <name val="Calibri"/>
      <family val="2"/>
    </font>
    <font>
      <sz val="11"/>
      <color theme="1"/>
      <name val="Calibri"/>
      <family val="2"/>
    </font>
    <font>
      <sz val="10"/>
      <color theme="1"/>
      <name val="Calibri"/>
      <family val="2"/>
    </font>
    <font>
      <b/>
      <sz val="12"/>
      <color theme="0"/>
      <name val="Calibri"/>
      <family val="2"/>
      <scheme val="minor"/>
    </font>
    <font>
      <b/>
      <sz val="20"/>
      <color theme="1"/>
      <name val="Calibri"/>
      <family val="2"/>
      <scheme val="minor"/>
    </font>
    <font>
      <b/>
      <sz val="10"/>
      <color indexed="9"/>
      <name val="Arial"/>
      <family val="2"/>
    </font>
    <font>
      <b/>
      <sz val="9"/>
      <name val="Arial"/>
      <family val="2"/>
    </font>
    <font>
      <sz val="9"/>
      <name val="Arial"/>
      <family val="2"/>
    </font>
    <font>
      <b/>
      <sz val="9"/>
      <color indexed="9"/>
      <name val="Arial"/>
      <family val="2"/>
    </font>
    <font>
      <sz val="10"/>
      <color theme="1"/>
      <name val="Calibri"/>
      <family val="2"/>
      <scheme val="minor"/>
    </font>
    <font>
      <sz val="20"/>
      <color theme="1"/>
      <name val="Calibri"/>
      <family val="2"/>
    </font>
    <font>
      <sz val="10"/>
      <color rgb="FF000000"/>
      <name val="Arial"/>
      <family val="2"/>
    </font>
    <font>
      <b/>
      <sz val="10"/>
      <color rgb="FFFFFFFF"/>
      <name val="Arial"/>
      <family val="2"/>
    </font>
    <font>
      <sz val="11"/>
      <color rgb="FF333333"/>
      <name val="Calibri"/>
      <family val="2"/>
    </font>
    <font>
      <sz val="10"/>
      <color theme="1"/>
      <name val="Arial"/>
      <family val="2"/>
    </font>
    <font>
      <sz val="18"/>
      <color theme="1"/>
      <name val="Calibri"/>
      <family val="2"/>
    </font>
    <font>
      <sz val="10"/>
      <color rgb="FF333333"/>
      <name val="Calibri"/>
      <family val="2"/>
    </font>
    <font>
      <b/>
      <sz val="10"/>
      <color theme="0"/>
      <name val="Calibri"/>
      <family val="2"/>
    </font>
    <font>
      <sz val="10"/>
      <name val="Calibri"/>
      <family val="2"/>
    </font>
    <font>
      <sz val="10"/>
      <color theme="2" tint="-0.499984740745262"/>
      <name val="Calibri"/>
      <family val="2"/>
    </font>
    <font>
      <sz val="12"/>
      <color theme="2" tint="-0.499984740745262"/>
      <name val="Calibri"/>
      <family val="2"/>
    </font>
    <font>
      <sz val="12"/>
      <color theme="2" tint="-0.249977111117893"/>
      <name val="Calibri"/>
      <family val="2"/>
    </font>
    <font>
      <b/>
      <sz val="12"/>
      <color theme="0"/>
      <name val="Calibri"/>
      <family val="2"/>
    </font>
    <font>
      <b/>
      <sz val="36"/>
      <color rgb="FFFF0000"/>
      <name val="Calibri"/>
      <family val="2"/>
    </font>
    <font>
      <b/>
      <sz val="36"/>
      <color theme="1"/>
      <name val="Calibri"/>
      <family val="2"/>
      <scheme val="minor"/>
    </font>
    <font>
      <b/>
      <sz val="20"/>
      <color rgb="FF000000"/>
      <name val="Calibri"/>
      <family val="2"/>
      <scheme val="minor"/>
    </font>
    <font>
      <b/>
      <sz val="10"/>
      <color rgb="FF595959"/>
      <name val="Arial"/>
      <family val="2"/>
    </font>
    <font>
      <sz val="12"/>
      <color theme="1"/>
      <name val="Calibri"/>
      <family val="2"/>
      <scheme val="minor"/>
    </font>
    <font>
      <sz val="8"/>
      <name val="Calibri"/>
      <family val="2"/>
      <scheme val="minor"/>
    </font>
    <font>
      <sz val="12"/>
      <color rgb="FF000000"/>
      <name val="Calibri"/>
      <family val="2"/>
      <scheme val="minor"/>
    </font>
    <font>
      <sz val="12"/>
      <name val="Calibri"/>
      <family val="2"/>
    </font>
    <font>
      <u/>
      <sz val="12"/>
      <color theme="1"/>
      <name val="Calibri"/>
      <family val="2"/>
    </font>
    <font>
      <b/>
      <sz val="20"/>
      <color theme="0"/>
      <name val="Calibri"/>
      <family val="2"/>
    </font>
    <font>
      <b/>
      <sz val="12"/>
      <color theme="1"/>
      <name val="Calibri"/>
      <family val="2"/>
      <scheme val="minor"/>
    </font>
    <font>
      <sz val="20"/>
      <color theme="0"/>
      <name val="Calibri (Corpo)"/>
    </font>
    <font>
      <b/>
      <sz val="20"/>
      <color theme="0"/>
      <name val="Calibri"/>
      <family val="2"/>
      <scheme val="minor"/>
    </font>
    <font>
      <b/>
      <i/>
      <sz val="12"/>
      <color theme="1"/>
      <name val="Calibri"/>
      <family val="2"/>
    </font>
    <font>
      <sz val="12"/>
      <name val="Calibri"/>
      <family val="2"/>
      <scheme val="minor"/>
    </font>
    <font>
      <sz val="10"/>
      <name val="Arial"/>
      <family val="2"/>
    </font>
    <font>
      <b/>
      <sz val="10"/>
      <color indexed="8"/>
      <name val="Arial"/>
      <family val="2"/>
    </font>
    <font>
      <sz val="12"/>
      <color theme="0" tint="-0.34998626667073579"/>
      <name val="Calibri"/>
      <family val="2"/>
      <scheme val="minor"/>
    </font>
    <font>
      <b/>
      <sz val="10"/>
      <color theme="0" tint="-0.34998626667073579"/>
      <name val="Arial"/>
      <family val="2"/>
    </font>
    <font>
      <sz val="9"/>
      <color theme="1"/>
      <name val="Arial"/>
      <family val="2"/>
    </font>
    <font>
      <sz val="20"/>
      <color rgb="FF012087"/>
      <name val="Arial"/>
      <family val="2"/>
    </font>
    <font>
      <sz val="20"/>
      <color rgb="FFB00004"/>
      <name val="Helvetica"/>
      <family val="2"/>
    </font>
    <font>
      <b/>
      <sz val="9"/>
      <color rgb="FFFFFFFF"/>
      <name val="Arial"/>
      <family val="2"/>
    </font>
    <font>
      <sz val="11"/>
      <color rgb="FF000000"/>
      <name val="Calibri"/>
      <family val="2"/>
    </font>
    <font>
      <b/>
      <sz val="9"/>
      <color theme="1"/>
      <name val="Arial"/>
      <family val="2"/>
    </font>
    <font>
      <sz val="12"/>
      <color rgb="FF000000"/>
      <name val="Arial"/>
      <family val="2"/>
    </font>
    <font>
      <b/>
      <sz val="18"/>
      <color theme="0"/>
      <name val="Calibri"/>
      <family val="2"/>
      <scheme val="minor"/>
    </font>
    <font>
      <b/>
      <sz val="10"/>
      <name val="Calibri"/>
      <family val="2"/>
    </font>
    <font>
      <b/>
      <sz val="16"/>
      <color theme="1"/>
      <name val="Calibri"/>
      <family val="2"/>
      <scheme val="minor"/>
    </font>
  </fonts>
  <fills count="37">
    <fill>
      <patternFill patternType="none"/>
    </fill>
    <fill>
      <patternFill patternType="gray125"/>
    </fill>
    <fill>
      <patternFill patternType="solid">
        <fgColor rgb="FFDCE6F1"/>
      </patternFill>
    </fill>
    <fill>
      <patternFill patternType="solid">
        <fgColor rgb="FFF6F6F6"/>
      </patternFill>
    </fill>
    <fill>
      <patternFill patternType="solid">
        <fgColor theme="5" tint="0.59999389629810485"/>
        <bgColor indexed="64"/>
      </patternFill>
    </fill>
    <fill>
      <patternFill patternType="solid">
        <fgColor rgb="FF4669AF"/>
      </patternFill>
    </fill>
    <fill>
      <patternFill patternType="solid">
        <fgColor theme="4"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darkVertical">
        <fgColor rgb="FF5D87A1"/>
        <bgColor rgb="FF5D87A1"/>
      </patternFill>
    </fill>
    <fill>
      <patternFill patternType="solid">
        <fgColor rgb="FFDCE6F1"/>
        <bgColor rgb="FF000000"/>
      </patternFill>
    </fill>
    <fill>
      <patternFill patternType="solid">
        <fgColor theme="1"/>
        <bgColor indexed="64"/>
      </patternFill>
    </fill>
    <fill>
      <patternFill patternType="solid">
        <fgColor theme="0"/>
        <bgColor indexed="64"/>
      </patternFill>
    </fill>
    <fill>
      <patternFill patternType="solid">
        <fgColor theme="9" tint="0.39997558519241921"/>
        <bgColor indexed="64"/>
      </patternFill>
    </fill>
    <fill>
      <patternFill patternType="solid">
        <fgColor rgb="FF0096DC"/>
      </patternFill>
    </fill>
    <fill>
      <patternFill patternType="mediumGray">
        <bgColor indexed="22"/>
      </patternFill>
    </fill>
    <fill>
      <patternFill patternType="solid">
        <fgColor theme="8"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indexed="9"/>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rgb="FFFFFF00"/>
      </patternFill>
    </fill>
    <fill>
      <patternFill patternType="solid">
        <fgColor rgb="FFC1F0C8"/>
        <bgColor rgb="FFC1F0C8"/>
      </patternFill>
    </fill>
    <fill>
      <patternFill patternType="solid">
        <fgColor theme="9"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5" tint="0.79998168889431442"/>
        <bgColor indexed="64"/>
      </patternFill>
    </fill>
    <fill>
      <patternFill patternType="solid">
        <fgColor rgb="FF4669AF"/>
        <bgColor rgb="FF4669AF"/>
      </patternFill>
    </fill>
    <fill>
      <patternFill patternType="solid">
        <fgColor rgb="FF0096DC"/>
        <bgColor rgb="FF0096DC"/>
      </patternFill>
    </fill>
    <fill>
      <patternFill patternType="solid">
        <fgColor rgb="FFC0C0C0"/>
        <bgColor rgb="FFC0C0C0"/>
      </patternFill>
    </fill>
    <fill>
      <patternFill patternType="solid">
        <fgColor rgb="FFDCE6F1"/>
        <bgColor rgb="FFDCE6F1"/>
      </patternFill>
    </fill>
    <fill>
      <patternFill patternType="solid">
        <fgColor rgb="FFF6F6F6"/>
        <bgColor rgb="FFF6F6F6"/>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rgb="FFB0B0B0"/>
      </left>
      <right style="thin">
        <color rgb="FFB0B0B0"/>
      </right>
      <top style="thin">
        <color rgb="FFB0B0B0"/>
      </top>
      <bottom style="thin">
        <color rgb="FFB0B0B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rgb="FFB0B0B0"/>
      </left>
      <right style="thin">
        <color rgb="FFB0B0B0"/>
      </right>
      <top style="thin">
        <color indexed="64"/>
      </top>
      <bottom/>
      <diagonal/>
    </border>
    <border>
      <left style="thin">
        <color rgb="FFB0B0B0"/>
      </left>
      <right style="thin">
        <color rgb="FFB0B0B0"/>
      </right>
      <top style="thin">
        <color rgb="FFB0B0B0"/>
      </top>
      <bottom/>
      <diagonal/>
    </border>
    <border>
      <left style="thin">
        <color rgb="FFB0B0B0"/>
      </left>
      <right style="thin">
        <color rgb="FFB0B0B0"/>
      </right>
      <top style="thin">
        <color indexed="64"/>
      </top>
      <bottom style="thin">
        <color rgb="FFB0B0B0"/>
      </bottom>
      <diagonal/>
    </border>
    <border>
      <left style="thin">
        <color rgb="FFB0B0B0"/>
      </left>
      <right style="thin">
        <color rgb="FFB0B0B0"/>
      </right>
      <top style="thin">
        <color rgb="FFB0B0B0"/>
      </top>
      <bottom style="thin">
        <color indexed="64"/>
      </bottom>
      <diagonal/>
    </border>
    <border>
      <left style="thin">
        <color rgb="FFB0B0B0"/>
      </left>
      <right style="thin">
        <color indexed="64"/>
      </right>
      <top style="thin">
        <color indexed="64"/>
      </top>
      <bottom style="thin">
        <color rgb="FFB0B0B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B0B0B0"/>
      </left>
      <right style="thin">
        <color rgb="FFB0B0B0"/>
      </right>
      <top/>
      <bottom/>
      <diagonal/>
    </border>
    <border>
      <left style="thin">
        <color rgb="FFB0B0B0"/>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indexed="64"/>
      </bottom>
      <diagonal/>
    </border>
    <border>
      <left style="thin">
        <color indexed="64"/>
      </left>
      <right/>
      <top style="thin">
        <color indexed="64"/>
      </top>
      <bottom style="thin">
        <color theme="4" tint="0.39997558519241921"/>
      </bottom>
      <diagonal/>
    </border>
    <border>
      <left/>
      <right/>
      <top style="thin">
        <color indexed="64"/>
      </top>
      <bottom style="thin">
        <color theme="4" tint="0.39997558519241921"/>
      </bottom>
      <diagonal/>
    </border>
    <border>
      <left style="thin">
        <color indexed="64"/>
      </left>
      <right/>
      <top style="thin">
        <color theme="4" tint="0.39997558519241921"/>
      </top>
      <bottom style="thin">
        <color theme="4" tint="0.39997558519241921"/>
      </bottom>
      <diagonal/>
    </border>
    <border>
      <left style="thin">
        <color indexed="64"/>
      </left>
      <right/>
      <top style="thin">
        <color theme="4" tint="0.39997558519241921"/>
      </top>
      <bottom style="thin">
        <color indexed="64"/>
      </bottom>
      <diagonal/>
    </border>
    <border>
      <left/>
      <right/>
      <top/>
      <bottom style="thin">
        <color theme="4" tint="0.39997558519241921"/>
      </bottom>
      <diagonal/>
    </border>
    <border>
      <left/>
      <right/>
      <top style="thin">
        <color theme="4" tint="0.39997558519241921"/>
      </top>
      <bottom/>
      <diagonal/>
    </border>
    <border>
      <left/>
      <right style="medium">
        <color indexed="64"/>
      </right>
      <top style="medium">
        <color indexed="64"/>
      </top>
      <bottom style="thin">
        <color theme="4" tint="0.3999755851924192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style="thick">
        <color indexed="64"/>
      </top>
      <bottom/>
      <diagonal/>
    </border>
    <border>
      <left/>
      <right style="thick">
        <color indexed="64"/>
      </right>
      <top/>
      <bottom/>
      <diagonal/>
    </border>
    <border>
      <left/>
      <right style="thick">
        <color indexed="64"/>
      </right>
      <top style="thin">
        <color indexed="64"/>
      </top>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style="thick">
        <color indexed="64"/>
      </left>
      <right/>
      <top/>
      <bottom style="thick">
        <color indexed="64"/>
      </bottom>
      <diagonal/>
    </border>
    <border>
      <left style="thick">
        <color indexed="64"/>
      </left>
      <right/>
      <top/>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rgb="FFB0B0B0"/>
      </top>
      <bottom style="thin">
        <color rgb="FFB0B0B0"/>
      </bottom>
      <diagonal/>
    </border>
    <border>
      <left/>
      <right style="thin">
        <color rgb="FFB0B0B0"/>
      </right>
      <top style="thin">
        <color rgb="FFB0B0B0"/>
      </top>
      <bottom style="thin">
        <color rgb="FFB0B0B0"/>
      </bottom>
      <diagonal/>
    </border>
    <border>
      <left style="thin">
        <color rgb="FFB0B0B0"/>
      </left>
      <right style="thin">
        <color rgb="FFB0B0B0"/>
      </right>
      <top/>
      <bottom style="thin">
        <color rgb="FFB0B0B0"/>
      </bottom>
      <diagonal/>
    </border>
    <border>
      <left style="thin">
        <color indexed="64"/>
      </left>
      <right style="thin">
        <color rgb="FFB0B0B0"/>
      </right>
      <top style="thin">
        <color indexed="64"/>
      </top>
      <bottom style="thin">
        <color rgb="FFB0B0B0"/>
      </bottom>
      <diagonal/>
    </border>
    <border>
      <left style="thin">
        <color indexed="64"/>
      </left>
      <right style="thin">
        <color rgb="FFB0B0B0"/>
      </right>
      <top style="thin">
        <color rgb="FFB0B0B0"/>
      </top>
      <bottom style="thin">
        <color rgb="FFB0B0B0"/>
      </bottom>
      <diagonal/>
    </border>
    <border>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s>
  <cellStyleXfs count="6">
    <xf numFmtId="0" fontId="0" fillId="0" borderId="0"/>
    <xf numFmtId="0" fontId="1" fillId="9" borderId="0" applyNumberFormat="0" applyBorder="0" applyProtection="0">
      <alignment vertical="center"/>
    </xf>
    <xf numFmtId="0" fontId="2" fillId="0" borderId="0" applyNumberFormat="0" applyFont="0" applyFill="0" applyBorder="0" applyAlignment="0" applyProtection="0">
      <alignment vertical="center"/>
    </xf>
    <xf numFmtId="164" fontId="3" fillId="0" borderId="0" applyFill="0" applyBorder="0" applyProtection="0">
      <alignment horizontal="right" vertical="center"/>
    </xf>
    <xf numFmtId="0" fontId="2" fillId="0" borderId="0" applyNumberFormat="0" applyFont="0" applyFill="0" applyBorder="0" applyProtection="0">
      <alignment horizontal="center" vertical="center"/>
    </xf>
    <xf numFmtId="9" fontId="53" fillId="0" borderId="0" applyFont="0" applyFill="0" applyBorder="0" applyAlignment="0" applyProtection="0"/>
  </cellStyleXfs>
  <cellXfs count="522">
    <xf numFmtId="0" fontId="0" fillId="0" borderId="0" xfId="0"/>
    <xf numFmtId="0" fontId="4" fillId="0" borderId="0" xfId="0" applyFont="1"/>
    <xf numFmtId="0" fontId="5" fillId="0" borderId="1" xfId="0" applyFont="1" applyBorder="1"/>
    <xf numFmtId="0" fontId="6" fillId="0" borderId="2" xfId="0" applyFont="1" applyBorder="1"/>
    <xf numFmtId="0" fontId="6" fillId="0" borderId="3" xfId="0" applyFont="1" applyBorder="1"/>
    <xf numFmtId="0" fontId="6" fillId="0" borderId="0" xfId="0" applyFont="1"/>
    <xf numFmtId="14" fontId="4" fillId="0" borderId="0" xfId="0" applyNumberFormat="1" applyFont="1"/>
    <xf numFmtId="0" fontId="7" fillId="0" borderId="4" xfId="0" applyFont="1" applyBorder="1"/>
    <xf numFmtId="14" fontId="6" fillId="0" borderId="5" xfId="0" applyNumberFormat="1" applyFont="1" applyBorder="1"/>
    <xf numFmtId="0" fontId="7" fillId="0" borderId="5" xfId="0" applyFont="1" applyBorder="1"/>
    <xf numFmtId="14" fontId="6" fillId="0" borderId="6" xfId="0" applyNumberFormat="1" applyFont="1" applyBorder="1"/>
    <xf numFmtId="14" fontId="6" fillId="0" borderId="0" xfId="0" applyNumberFormat="1" applyFont="1"/>
    <xf numFmtId="0" fontId="7" fillId="0" borderId="0" xfId="0" applyFont="1"/>
    <xf numFmtId="0" fontId="4" fillId="0" borderId="0" xfId="0" applyFont="1">
      <extLst>
        <ext xmlns:xfpb="http://schemas.microsoft.com/office/spreadsheetml/2022/featurepropertybag" uri="{C7286773-470A-42A8-94C5-96B5CB345126}">
          <xfpb:xfComplement i="0"/>
        </ext>
      </extLst>
    </xf>
    <xf numFmtId="167" fontId="4" fillId="0" borderId="0" xfId="0" applyNumberFormat="1" applyFont="1"/>
    <xf numFmtId="0" fontId="8" fillId="0" borderId="0" xfId="0" applyFont="1"/>
    <xf numFmtId="0" fontId="9" fillId="9" borderId="12" xfId="1" applyFont="1" applyBorder="1">
      <alignment vertical="center"/>
    </xf>
    <xf numFmtId="0" fontId="9" fillId="9" borderId="13" xfId="1" applyFont="1" applyBorder="1">
      <alignment vertical="center"/>
    </xf>
    <xf numFmtId="0" fontId="9" fillId="9" borderId="14" xfId="1" applyFont="1" applyBorder="1">
      <alignment vertical="center"/>
    </xf>
    <xf numFmtId="0" fontId="10" fillId="0" borderId="15" xfId="2" applyFont="1" applyBorder="1">
      <alignment vertical="center"/>
    </xf>
    <xf numFmtId="0" fontId="10" fillId="0" borderId="0" xfId="2" applyFont="1" applyBorder="1" applyAlignment="1">
      <alignment horizontal="left" vertical="center" indent="1"/>
    </xf>
    <xf numFmtId="0" fontId="10" fillId="0" borderId="0" xfId="2" applyFont="1" applyBorder="1">
      <alignment vertical="center"/>
    </xf>
    <xf numFmtId="164" fontId="11" fillId="0" borderId="16" xfId="3" applyFont="1" applyBorder="1">
      <alignment horizontal="right" vertical="center"/>
    </xf>
    <xf numFmtId="0" fontId="10" fillId="0" borderId="17" xfId="2" applyFont="1" applyBorder="1">
      <alignment vertical="center"/>
    </xf>
    <xf numFmtId="0" fontId="10" fillId="0" borderId="7" xfId="2" applyFont="1" applyBorder="1" applyAlignment="1">
      <alignment horizontal="left" vertical="center" indent="1"/>
    </xf>
    <xf numFmtId="0" fontId="10" fillId="0" borderId="7" xfId="2" applyFont="1" applyBorder="1">
      <alignment vertical="center"/>
    </xf>
    <xf numFmtId="164" fontId="11" fillId="0" borderId="18" xfId="3" applyFont="1" applyBorder="1">
      <alignment horizontal="right" vertical="center"/>
    </xf>
    <xf numFmtId="0" fontId="10" fillId="0" borderId="10" xfId="2" applyFont="1" applyBorder="1">
      <alignment vertical="center"/>
    </xf>
    <xf numFmtId="0" fontId="10" fillId="0" borderId="0" xfId="2" applyFont="1">
      <alignment vertical="center"/>
    </xf>
    <xf numFmtId="0" fontId="9" fillId="9" borderId="0" xfId="1" applyFont="1">
      <alignment vertical="center"/>
    </xf>
    <xf numFmtId="0" fontId="10" fillId="0" borderId="0" xfId="2" applyFont="1" applyAlignment="1">
      <alignment horizontal="left" vertical="center" indent="1"/>
    </xf>
    <xf numFmtId="164" fontId="11" fillId="0" borderId="0" xfId="3" applyFont="1">
      <alignment horizontal="right" vertical="center"/>
    </xf>
    <xf numFmtId="0" fontId="12" fillId="0" borderId="0" xfId="0" applyFont="1"/>
    <xf numFmtId="2" fontId="13" fillId="0" borderId="0" xfId="0" applyNumberFormat="1" applyFont="1"/>
    <xf numFmtId="0" fontId="14" fillId="5" borderId="9" xfId="0" applyFont="1" applyFill="1" applyBorder="1" applyAlignment="1">
      <alignment horizontal="right" vertical="center"/>
    </xf>
    <xf numFmtId="0" fontId="14" fillId="5" borderId="9" xfId="0" applyFont="1" applyFill="1" applyBorder="1" applyAlignment="1">
      <alignment vertical="center"/>
    </xf>
    <xf numFmtId="0" fontId="15" fillId="9" borderId="0" xfId="0" applyFont="1" applyFill="1" applyAlignment="1">
      <alignment vertical="center"/>
    </xf>
    <xf numFmtId="0" fontId="16" fillId="0" borderId="0" xfId="0" applyFont="1" applyAlignment="1">
      <alignment vertical="center"/>
    </xf>
    <xf numFmtId="0" fontId="16" fillId="0" borderId="0" xfId="0" applyFont="1" applyAlignment="1">
      <alignment horizontal="left" vertical="center" indent="1"/>
    </xf>
    <xf numFmtId="2" fontId="11" fillId="0" borderId="0" xfId="0" applyNumberFormat="1" applyFont="1" applyAlignment="1">
      <alignment horizontal="right" vertical="center"/>
    </xf>
    <xf numFmtId="0" fontId="17" fillId="2" borderId="9" xfId="0" applyFont="1" applyFill="1" applyBorder="1" applyAlignment="1">
      <alignment horizontal="left" vertical="center"/>
    </xf>
    <xf numFmtId="3" fontId="18" fillId="3" borderId="0" xfId="0" applyNumberFormat="1" applyFont="1" applyFill="1" applyAlignment="1">
      <alignment horizontal="right" vertical="center" shrinkToFit="1"/>
    </xf>
    <xf numFmtId="2" fontId="10" fillId="0" borderId="0" xfId="2" applyNumberFormat="1" applyFont="1">
      <alignment vertical="center"/>
    </xf>
    <xf numFmtId="3" fontId="18" fillId="0" borderId="0" xfId="0" applyNumberFormat="1" applyFont="1" applyAlignment="1">
      <alignment horizontal="right" vertical="center" shrinkToFit="1"/>
    </xf>
    <xf numFmtId="0" fontId="17" fillId="2" borderId="0" xfId="0" applyFont="1" applyFill="1" applyAlignment="1">
      <alignment horizontal="left" vertical="center"/>
    </xf>
    <xf numFmtId="0" fontId="20" fillId="0" borderId="0" xfId="0" applyFont="1"/>
    <xf numFmtId="2" fontId="4" fillId="0" borderId="0" xfId="0" applyNumberFormat="1" applyFont="1"/>
    <xf numFmtId="0" fontId="4" fillId="11" borderId="0" xfId="0" applyFont="1" applyFill="1"/>
    <xf numFmtId="0" fontId="21" fillId="11" borderId="0" xfId="0" applyFont="1" applyFill="1"/>
    <xf numFmtId="0" fontId="22" fillId="0" borderId="0" xfId="0" applyFont="1"/>
    <xf numFmtId="0" fontId="4" fillId="0" borderId="0" xfId="4" applyFont="1">
      <alignment horizontal="center" vertical="center"/>
    </xf>
    <xf numFmtId="0" fontId="17" fillId="10" borderId="9" xfId="0" applyFont="1" applyFill="1" applyBorder="1" applyAlignment="1">
      <alignment horizontal="left" vertical="center"/>
    </xf>
    <xf numFmtId="165" fontId="18" fillId="0" borderId="0" xfId="0" applyNumberFormat="1" applyFont="1" applyAlignment="1">
      <alignment horizontal="right" vertical="center" shrinkToFit="1"/>
    </xf>
    <xf numFmtId="166" fontId="18" fillId="0" borderId="0" xfId="0" applyNumberFormat="1" applyFont="1" applyAlignment="1">
      <alignment horizontal="right" vertical="center" shrinkToFit="1"/>
    </xf>
    <xf numFmtId="0" fontId="10" fillId="0" borderId="0" xfId="4" applyFont="1">
      <alignment horizontal="center" vertical="center"/>
    </xf>
    <xf numFmtId="0" fontId="10" fillId="0" borderId="12" xfId="2" applyFont="1" applyBorder="1">
      <alignment vertical="center"/>
    </xf>
    <xf numFmtId="0" fontId="10" fillId="0" borderId="13" xfId="2" applyFont="1" applyBorder="1" applyAlignment="1">
      <alignment horizontal="left" vertical="center" indent="1"/>
    </xf>
    <xf numFmtId="0" fontId="10" fillId="0" borderId="13" xfId="2" applyFont="1" applyBorder="1">
      <alignment vertical="center"/>
    </xf>
    <xf numFmtId="164" fontId="11" fillId="0" borderId="14" xfId="3" applyFont="1" applyBorder="1">
      <alignment horizontal="right" vertical="center"/>
    </xf>
    <xf numFmtId="0" fontId="10" fillId="0" borderId="0" xfId="2" applyFont="1" applyBorder="1" applyAlignment="1">
      <alignment horizontal="left" vertical="center" indent="2"/>
    </xf>
    <xf numFmtId="0" fontId="10" fillId="0" borderId="7" xfId="2" applyFont="1" applyBorder="1" applyAlignment="1">
      <alignment horizontal="left" vertical="center" indent="2"/>
    </xf>
    <xf numFmtId="164" fontId="11" fillId="0" borderId="0" xfId="3" applyFont="1" applyBorder="1">
      <alignment horizontal="right" vertical="center"/>
    </xf>
    <xf numFmtId="164" fontId="11" fillId="0" borderId="7" xfId="3" applyFont="1" applyBorder="1">
      <alignment horizontal="right" vertical="center"/>
    </xf>
    <xf numFmtId="164" fontId="11" fillId="0" borderId="13" xfId="3" applyFont="1" applyBorder="1">
      <alignment horizontal="right" vertical="center"/>
    </xf>
    <xf numFmtId="3" fontId="4" fillId="0" borderId="0" xfId="0" applyNumberFormat="1" applyFont="1"/>
    <xf numFmtId="0" fontId="4" fillId="0" borderId="0" xfId="2" applyFont="1">
      <alignment vertical="center"/>
    </xf>
    <xf numFmtId="0" fontId="17" fillId="0" borderId="0" xfId="0"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left" vertical="center" indent="2"/>
    </xf>
    <xf numFmtId="0" fontId="10" fillId="0" borderId="0" xfId="2" applyFont="1" applyAlignment="1">
      <alignment horizontal="left" vertical="center" indent="3"/>
    </xf>
    <xf numFmtId="0" fontId="25" fillId="0" borderId="0" xfId="0" applyFont="1"/>
    <xf numFmtId="20" fontId="25" fillId="0" borderId="0" xfId="0" applyNumberFormat="1" applyFont="1" applyAlignment="1">
      <alignment horizontal="center"/>
    </xf>
    <xf numFmtId="3" fontId="26" fillId="0" borderId="0" xfId="0" applyNumberFormat="1" applyFont="1"/>
    <xf numFmtId="10" fontId="26" fillId="0" borderId="0" xfId="0" applyNumberFormat="1" applyFont="1" applyAlignment="1">
      <alignment horizontal="center" vertical="center"/>
    </xf>
    <xf numFmtId="0" fontId="26" fillId="0" borderId="0" xfId="0" applyFont="1"/>
    <xf numFmtId="0" fontId="17" fillId="4" borderId="9" xfId="0" applyFont="1" applyFill="1" applyBorder="1" applyAlignment="1">
      <alignment horizontal="left" vertical="center"/>
    </xf>
    <xf numFmtId="3" fontId="18" fillId="4" borderId="0" xfId="0" applyNumberFormat="1" applyFont="1" applyFill="1" applyAlignment="1">
      <alignment horizontal="right" vertical="center" shrinkToFit="1"/>
    </xf>
    <xf numFmtId="10" fontId="25" fillId="4" borderId="0" xfId="0" applyNumberFormat="1" applyFont="1" applyFill="1" applyAlignment="1">
      <alignment horizontal="center" vertical="center"/>
    </xf>
    <xf numFmtId="3" fontId="25" fillId="6" borderId="0" xfId="0" applyNumberFormat="1" applyFont="1" applyFill="1"/>
    <xf numFmtId="10" fontId="25" fillId="6" borderId="0" xfId="0" applyNumberFormat="1" applyFont="1" applyFill="1"/>
    <xf numFmtId="0" fontId="4" fillId="4" borderId="0" xfId="0" applyFont="1" applyFill="1"/>
    <xf numFmtId="0" fontId="4" fillId="7" borderId="0" xfId="0" applyFont="1" applyFill="1"/>
    <xf numFmtId="0" fontId="4" fillId="6" borderId="0" xfId="0" applyFont="1" applyFill="1"/>
    <xf numFmtId="0" fontId="4" fillId="8" borderId="0" xfId="0" applyFont="1" applyFill="1"/>
    <xf numFmtId="0" fontId="17" fillId="0" borderId="9" xfId="0" applyFont="1" applyBorder="1" applyAlignment="1">
      <alignment horizontal="left" vertical="center"/>
    </xf>
    <xf numFmtId="0" fontId="17" fillId="8" borderId="9" xfId="0" applyFont="1" applyFill="1" applyBorder="1" applyAlignment="1">
      <alignment horizontal="left" vertical="center"/>
    </xf>
    <xf numFmtId="0" fontId="17" fillId="7" borderId="9" xfId="0" applyFont="1" applyFill="1" applyBorder="1" applyAlignment="1">
      <alignment horizontal="left" vertical="center"/>
    </xf>
    <xf numFmtId="0" fontId="4" fillId="0" borderId="0" xfId="0" applyFont="1" applyAlignment="1">
      <alignment horizontal="center" vertical="center"/>
    </xf>
    <xf numFmtId="0" fontId="13" fillId="0" borderId="0" xfId="0" applyFont="1"/>
    <xf numFmtId="3" fontId="13" fillId="0" borderId="0" xfId="0" applyNumberFormat="1" applyFont="1"/>
    <xf numFmtId="0" fontId="13" fillId="0" borderId="0" xfId="0" applyFont="1" applyAlignment="1">
      <alignment horizontal="center" vertical="center"/>
    </xf>
    <xf numFmtId="3" fontId="18" fillId="12" borderId="0" xfId="0" applyNumberFormat="1" applyFont="1" applyFill="1" applyAlignment="1">
      <alignment horizontal="right" vertical="center" shrinkToFit="1"/>
    </xf>
    <xf numFmtId="10" fontId="25" fillId="12" borderId="0" xfId="0" applyNumberFormat="1" applyFont="1" applyFill="1" applyAlignment="1">
      <alignment horizontal="center" vertical="center"/>
    </xf>
    <xf numFmtId="3" fontId="25" fillId="12" borderId="0" xfId="0" applyNumberFormat="1" applyFont="1" applyFill="1"/>
    <xf numFmtId="10" fontId="25" fillId="12" borderId="0" xfId="0" applyNumberFormat="1" applyFont="1" applyFill="1"/>
    <xf numFmtId="0" fontId="5" fillId="0" borderId="0" xfId="0" applyFont="1"/>
    <xf numFmtId="0" fontId="24" fillId="0" borderId="19" xfId="0" applyFont="1" applyBorder="1" applyAlignment="1">
      <alignment horizontal="center" vertical="center"/>
    </xf>
    <xf numFmtId="0" fontId="4" fillId="0" borderId="19" xfId="0" applyFont="1" applyBorder="1" applyAlignment="1">
      <alignment vertical="center"/>
    </xf>
    <xf numFmtId="0" fontId="27" fillId="0" borderId="0" xfId="0" applyFont="1"/>
    <xf numFmtId="0" fontId="24" fillId="0" borderId="0" xfId="0" applyFont="1" applyAlignment="1">
      <alignment horizontal="center" vertical="center"/>
    </xf>
    <xf numFmtId="0" fontId="4" fillId="13" borderId="0" xfId="0" applyFont="1" applyFill="1"/>
    <xf numFmtId="0" fontId="28" fillId="0" borderId="0" xfId="0" applyFont="1"/>
    <xf numFmtId="2" fontId="28" fillId="0" borderId="0" xfId="0" applyNumberFormat="1" applyFont="1"/>
    <xf numFmtId="0" fontId="28" fillId="0" borderId="13" xfId="2" applyFont="1" applyBorder="1" applyAlignment="1">
      <alignment horizontal="left" vertical="center" indent="1"/>
    </xf>
    <xf numFmtId="0" fontId="28" fillId="0" borderId="13" xfId="2" applyFont="1" applyBorder="1">
      <alignment vertical="center"/>
    </xf>
    <xf numFmtId="2" fontId="28" fillId="0" borderId="13" xfId="3" applyNumberFormat="1" applyFont="1" applyBorder="1">
      <alignment horizontal="right" vertical="center"/>
    </xf>
    <xf numFmtId="2" fontId="28" fillId="0" borderId="14" xfId="3" applyNumberFormat="1" applyFont="1" applyBorder="1">
      <alignment horizontal="right" vertical="center"/>
    </xf>
    <xf numFmtId="0" fontId="28" fillId="0" borderId="12" xfId="2" applyFont="1" applyBorder="1">
      <alignment vertical="center"/>
    </xf>
    <xf numFmtId="0" fontId="28" fillId="0" borderId="0" xfId="2" applyFont="1" applyAlignment="1">
      <alignment horizontal="left" vertical="center" indent="1"/>
    </xf>
    <xf numFmtId="0" fontId="28" fillId="0" borderId="0" xfId="2" applyFont="1">
      <alignment vertical="center"/>
    </xf>
    <xf numFmtId="0" fontId="4" fillId="0" borderId="13" xfId="2" applyFont="1" applyBorder="1" applyAlignment="1">
      <alignment horizontal="left" vertical="center" indent="1"/>
    </xf>
    <xf numFmtId="0" fontId="4" fillId="0" borderId="13" xfId="2" applyFont="1" applyBorder="1">
      <alignment vertical="center"/>
    </xf>
    <xf numFmtId="2" fontId="4" fillId="0" borderId="13" xfId="3" applyNumberFormat="1" applyFont="1" applyBorder="1">
      <alignment horizontal="right" vertical="center"/>
    </xf>
    <xf numFmtId="2" fontId="4" fillId="0" borderId="14" xfId="3" applyNumberFormat="1" applyFont="1" applyBorder="1">
      <alignment horizontal="right" vertical="center"/>
    </xf>
    <xf numFmtId="0" fontId="4" fillId="0" borderId="12" xfId="2" applyFont="1" applyBorder="1">
      <alignment vertical="center"/>
    </xf>
    <xf numFmtId="0" fontId="4" fillId="0" borderId="0" xfId="2" applyFont="1" applyAlignment="1">
      <alignment horizontal="left" vertical="center" indent="1"/>
    </xf>
    <xf numFmtId="2" fontId="28" fillId="0" borderId="13" xfId="0" applyNumberFormat="1" applyFont="1" applyBorder="1"/>
    <xf numFmtId="2" fontId="28" fillId="0" borderId="7" xfId="0" applyNumberFormat="1" applyFont="1" applyBorder="1"/>
    <xf numFmtId="0" fontId="28" fillId="0" borderId="15" xfId="2" applyFont="1" applyBorder="1">
      <alignment vertical="center"/>
    </xf>
    <xf numFmtId="0" fontId="28" fillId="0" borderId="0" xfId="2" applyFont="1" applyBorder="1" applyAlignment="1">
      <alignment horizontal="left" vertical="center" indent="1"/>
    </xf>
    <xf numFmtId="0" fontId="28" fillId="0" borderId="0" xfId="2" applyFont="1" applyBorder="1">
      <alignment vertical="center"/>
    </xf>
    <xf numFmtId="2" fontId="28" fillId="0" borderId="0" xfId="3" applyNumberFormat="1" applyFont="1" applyBorder="1">
      <alignment horizontal="right" vertical="center"/>
    </xf>
    <xf numFmtId="0" fontId="28" fillId="0" borderId="0" xfId="2" applyFont="1" applyBorder="1" applyAlignment="1">
      <alignment horizontal="left" vertical="center" indent="2"/>
    </xf>
    <xf numFmtId="0" fontId="28" fillId="0" borderId="13" xfId="2" applyFont="1" applyBorder="1" applyAlignment="1">
      <alignment horizontal="left" vertical="center" indent="2"/>
    </xf>
    <xf numFmtId="0" fontId="28" fillId="0" borderId="7" xfId="2" applyFont="1" applyBorder="1">
      <alignment vertical="center"/>
    </xf>
    <xf numFmtId="0" fontId="28" fillId="0" borderId="7" xfId="2" applyFont="1" applyBorder="1" applyAlignment="1">
      <alignment horizontal="left" vertical="center" indent="1"/>
    </xf>
    <xf numFmtId="2" fontId="28" fillId="0" borderId="16" xfId="3" applyNumberFormat="1" applyFont="1" applyBorder="1">
      <alignment horizontal="right" vertical="center"/>
    </xf>
    <xf numFmtId="0" fontId="28" fillId="0" borderId="17" xfId="2" applyFont="1" applyBorder="1">
      <alignment vertical="center"/>
    </xf>
    <xf numFmtId="0" fontId="28" fillId="0" borderId="7" xfId="2" applyFont="1" applyBorder="1" applyAlignment="1">
      <alignment horizontal="left" vertical="center" indent="2"/>
    </xf>
    <xf numFmtId="2" fontId="28" fillId="0" borderId="7" xfId="3" applyNumberFormat="1" applyFont="1" applyBorder="1">
      <alignment horizontal="right" vertical="center"/>
    </xf>
    <xf numFmtId="2" fontId="28" fillId="0" borderId="18" xfId="3" applyNumberFormat="1" applyFont="1" applyBorder="1">
      <alignment horizontal="right" vertical="center"/>
    </xf>
    <xf numFmtId="164" fontId="28" fillId="0" borderId="14" xfId="3" applyFont="1" applyBorder="1">
      <alignment horizontal="right" vertical="center"/>
    </xf>
    <xf numFmtId="164" fontId="28" fillId="0" borderId="16" xfId="3" applyFont="1" applyBorder="1">
      <alignment horizontal="right" vertical="center"/>
    </xf>
    <xf numFmtId="164" fontId="28" fillId="0" borderId="18" xfId="3" applyFont="1" applyBorder="1">
      <alignment horizontal="right" vertical="center"/>
    </xf>
    <xf numFmtId="164" fontId="28" fillId="0" borderId="0" xfId="3" applyFont="1" applyBorder="1">
      <alignment horizontal="right" vertical="center"/>
    </xf>
    <xf numFmtId="164" fontId="28" fillId="0" borderId="7" xfId="3" applyFont="1" applyBorder="1">
      <alignment horizontal="right" vertical="center"/>
    </xf>
    <xf numFmtId="164" fontId="28" fillId="0" borderId="13" xfId="3" applyFont="1" applyBorder="1">
      <alignment horizontal="right" vertical="center"/>
    </xf>
    <xf numFmtId="0" fontId="28" fillId="0" borderId="8" xfId="0" applyFont="1" applyBorder="1"/>
    <xf numFmtId="164" fontId="28" fillId="0" borderId="11" xfId="0" applyNumberFormat="1" applyFont="1" applyBorder="1"/>
    <xf numFmtId="10" fontId="28" fillId="0" borderId="0" xfId="0" applyNumberFormat="1" applyFont="1"/>
    <xf numFmtId="0" fontId="28" fillId="0" borderId="10" xfId="2" applyFont="1" applyBorder="1">
      <alignment vertical="center"/>
    </xf>
    <xf numFmtId="164" fontId="28" fillId="0" borderId="0" xfId="3" applyFont="1">
      <alignment horizontal="right" vertical="center"/>
    </xf>
    <xf numFmtId="2" fontId="28" fillId="0" borderId="0" xfId="3" applyNumberFormat="1" applyFont="1">
      <alignment horizontal="right" vertical="center"/>
    </xf>
    <xf numFmtId="0" fontId="28" fillId="0" borderId="0" xfId="4" applyFont="1">
      <alignment horizontal="center" vertical="center"/>
    </xf>
    <xf numFmtId="2" fontId="26" fillId="10" borderId="9" xfId="0" applyNumberFormat="1" applyFont="1" applyFill="1" applyBorder="1" applyAlignment="1">
      <alignment horizontal="left" vertical="center"/>
    </xf>
    <xf numFmtId="4" fontId="28" fillId="0" borderId="0" xfId="0" applyNumberFormat="1" applyFont="1" applyAlignment="1">
      <alignment horizontal="right" vertical="center" shrinkToFit="1"/>
    </xf>
    <xf numFmtId="4" fontId="28" fillId="0" borderId="0" xfId="0" applyNumberFormat="1" applyFont="1"/>
    <xf numFmtId="4" fontId="28" fillId="0" borderId="0" xfId="3" applyNumberFormat="1" applyFont="1">
      <alignment horizontal="right" vertical="center"/>
    </xf>
    <xf numFmtId="0" fontId="30" fillId="0" borderId="0" xfId="0" applyFont="1"/>
    <xf numFmtId="0" fontId="31" fillId="9" borderId="0" xfId="1" applyFont="1">
      <alignment vertical="center"/>
    </xf>
    <xf numFmtId="0" fontId="2" fillId="0" borderId="0" xfId="2">
      <alignment vertical="center"/>
    </xf>
    <xf numFmtId="0" fontId="2" fillId="0" borderId="0" xfId="2" applyAlignment="1">
      <alignment horizontal="left" vertical="center" indent="1"/>
    </xf>
    <xf numFmtId="164" fontId="3" fillId="0" borderId="0" xfId="3">
      <alignment horizontal="right" vertical="center"/>
    </xf>
    <xf numFmtId="0" fontId="32" fillId="0" borderId="0" xfId="0" applyFont="1" applyAlignment="1">
      <alignment horizontal="left" vertical="center"/>
    </xf>
    <xf numFmtId="0" fontId="33" fillId="0" borderId="0" xfId="0" applyFont="1" applyAlignment="1">
      <alignment horizontal="left" vertical="center"/>
    </xf>
    <xf numFmtId="0" fontId="34" fillId="5" borderId="9" xfId="0" applyFont="1" applyFill="1" applyBorder="1" applyAlignment="1">
      <alignment horizontal="right" vertical="center"/>
    </xf>
    <xf numFmtId="0" fontId="32" fillId="14" borderId="9" xfId="0" applyFont="1" applyFill="1" applyBorder="1" applyAlignment="1">
      <alignment horizontal="left" vertical="center"/>
    </xf>
    <xf numFmtId="0" fontId="0" fillId="15" borderId="0" xfId="0" applyFill="1"/>
    <xf numFmtId="0" fontId="32" fillId="2" borderId="9" xfId="0" applyFont="1" applyFill="1" applyBorder="1" applyAlignment="1">
      <alignment horizontal="left" vertical="center"/>
    </xf>
    <xf numFmtId="166" fontId="33" fillId="0" borderId="0" xfId="0" applyNumberFormat="1" applyFont="1" applyAlignment="1">
      <alignment horizontal="right" vertical="center" shrinkToFit="1"/>
    </xf>
    <xf numFmtId="3" fontId="33" fillId="0" borderId="0" xfId="0" applyNumberFormat="1" applyFont="1" applyAlignment="1">
      <alignment horizontal="right" vertical="center" shrinkToFit="1"/>
    </xf>
    <xf numFmtId="166" fontId="33" fillId="3" borderId="0" xfId="0" applyNumberFormat="1" applyFont="1" applyFill="1" applyAlignment="1">
      <alignment horizontal="right" vertical="center" shrinkToFit="1"/>
    </xf>
    <xf numFmtId="3" fontId="33" fillId="3" borderId="0" xfId="0" applyNumberFormat="1" applyFont="1" applyFill="1" applyAlignment="1">
      <alignment horizontal="right" vertical="center" shrinkToFit="1"/>
    </xf>
    <xf numFmtId="10" fontId="0" fillId="0" borderId="0" xfId="0" applyNumberFormat="1"/>
    <xf numFmtId="165" fontId="33" fillId="0" borderId="0" xfId="0" applyNumberFormat="1" applyFont="1" applyAlignment="1">
      <alignment horizontal="right" vertical="center" shrinkToFit="1"/>
    </xf>
    <xf numFmtId="165" fontId="33" fillId="3" borderId="0" xfId="0" applyNumberFormat="1" applyFont="1" applyFill="1" applyAlignment="1">
      <alignment horizontal="right" vertical="center" shrinkToFit="1"/>
    </xf>
    <xf numFmtId="0" fontId="2" fillId="0" borderId="0" xfId="4">
      <alignment horizontal="center" vertical="center"/>
    </xf>
    <xf numFmtId="0" fontId="0" fillId="0" borderId="13" xfId="0" applyBorder="1"/>
    <xf numFmtId="0" fontId="2" fillId="0" borderId="13" xfId="2" applyBorder="1">
      <alignment vertical="center"/>
    </xf>
    <xf numFmtId="0" fontId="2" fillId="0" borderId="13" xfId="4" applyBorder="1">
      <alignment horizontal="center" vertical="center"/>
    </xf>
    <xf numFmtId="2" fontId="0" fillId="0" borderId="13" xfId="0" applyNumberFormat="1" applyBorder="1"/>
    <xf numFmtId="0" fontId="2" fillId="0" borderId="0" xfId="2" applyBorder="1">
      <alignment vertical="center"/>
    </xf>
    <xf numFmtId="2" fontId="0" fillId="0" borderId="0" xfId="0" applyNumberFormat="1"/>
    <xf numFmtId="0" fontId="29" fillId="16" borderId="0" xfId="0" applyFont="1" applyFill="1" applyAlignment="1">
      <alignment horizontal="left" vertical="center"/>
    </xf>
    <xf numFmtId="0" fontId="2" fillId="0" borderId="0" xfId="2" applyAlignment="1">
      <alignment horizontal="left" vertical="center"/>
    </xf>
    <xf numFmtId="0" fontId="34" fillId="5" borderId="9" xfId="0" applyFont="1" applyFill="1" applyBorder="1" applyAlignment="1">
      <alignment vertical="center"/>
    </xf>
    <xf numFmtId="0" fontId="27" fillId="0" borderId="0" xfId="2" applyFont="1" applyAlignment="1">
      <alignment vertical="center"/>
    </xf>
    <xf numFmtId="1" fontId="28" fillId="0" borderId="0" xfId="0" applyNumberFormat="1" applyFont="1"/>
    <xf numFmtId="4" fontId="35" fillId="0" borderId="13" xfId="0" applyNumberFormat="1" applyFont="1" applyBorder="1"/>
    <xf numFmtId="0" fontId="37" fillId="0" borderId="0" xfId="0" applyFont="1" applyAlignment="1">
      <alignment vertical="center"/>
    </xf>
    <xf numFmtId="0" fontId="37" fillId="0" borderId="0" xfId="0" applyFont="1" applyAlignment="1">
      <alignment horizontal="left" vertical="center" indent="1"/>
    </xf>
    <xf numFmtId="0" fontId="38" fillId="9" borderId="0" xfId="0" applyFont="1" applyFill="1" applyAlignment="1">
      <alignment vertical="center"/>
    </xf>
    <xf numFmtId="0" fontId="37" fillId="0" borderId="0" xfId="0" applyFont="1" applyAlignment="1">
      <alignment horizontal="center" vertical="center"/>
    </xf>
    <xf numFmtId="164" fontId="3" fillId="0" borderId="0" xfId="0" applyNumberFormat="1" applyFont="1" applyAlignment="1">
      <alignment horizontal="right" vertical="center"/>
    </xf>
    <xf numFmtId="0" fontId="39" fillId="0" borderId="0" xfId="0" applyFont="1"/>
    <xf numFmtId="168" fontId="28" fillId="0" borderId="0" xfId="0" applyNumberFormat="1" applyFont="1"/>
    <xf numFmtId="3" fontId="28" fillId="0" borderId="0" xfId="0" applyNumberFormat="1" applyFont="1"/>
    <xf numFmtId="0" fontId="40" fillId="2" borderId="20" xfId="0" applyFont="1" applyFill="1" applyBorder="1" applyAlignment="1">
      <alignment horizontal="left" vertical="center"/>
    </xf>
    <xf numFmtId="3" fontId="40" fillId="0" borderId="0" xfId="0" applyNumberFormat="1" applyFont="1"/>
    <xf numFmtId="164" fontId="40" fillId="0" borderId="0" xfId="3" applyFont="1">
      <alignment horizontal="right" vertical="center"/>
    </xf>
    <xf numFmtId="0" fontId="10" fillId="0" borderId="13" xfId="2" applyFont="1" applyBorder="1" applyAlignment="1">
      <alignment horizontal="left" vertical="center"/>
    </xf>
    <xf numFmtId="3" fontId="10" fillId="0" borderId="13" xfId="2" applyNumberFormat="1" applyFont="1" applyBorder="1">
      <alignment vertical="center"/>
    </xf>
    <xf numFmtId="0" fontId="10" fillId="0" borderId="7" xfId="2" applyFont="1" applyBorder="1" applyAlignment="1">
      <alignment horizontal="left" vertical="center"/>
    </xf>
    <xf numFmtId="3" fontId="10" fillId="0" borderId="7" xfId="2" applyNumberFormat="1" applyFont="1" applyBorder="1">
      <alignment vertical="center"/>
    </xf>
    <xf numFmtId="3" fontId="10" fillId="0" borderId="0" xfId="2" applyNumberFormat="1" applyFont="1">
      <alignment vertical="center"/>
    </xf>
    <xf numFmtId="0" fontId="18" fillId="0" borderId="0" xfId="0" applyFont="1" applyAlignment="1">
      <alignment horizontal="left" vertical="center"/>
    </xf>
    <xf numFmtId="0" fontId="17" fillId="14" borderId="9" xfId="0" applyFont="1" applyFill="1" applyBorder="1" applyAlignment="1">
      <alignment horizontal="left" vertical="center"/>
    </xf>
    <xf numFmtId="0" fontId="4" fillId="15" borderId="0" xfId="0" applyFont="1" applyFill="1"/>
    <xf numFmtId="166" fontId="18" fillId="3" borderId="0" xfId="0" applyNumberFormat="1" applyFont="1" applyFill="1" applyAlignment="1">
      <alignment horizontal="right" vertical="center" shrinkToFit="1"/>
    </xf>
    <xf numFmtId="4" fontId="28" fillId="0" borderId="0" xfId="0" applyNumberFormat="1" applyFont="1" applyAlignment="1">
      <alignment horizontal="center"/>
    </xf>
    <xf numFmtId="3" fontId="25" fillId="0" borderId="0" xfId="0" applyNumberFormat="1" applyFont="1"/>
    <xf numFmtId="0" fontId="24" fillId="18" borderId="0" xfId="0" applyFont="1" applyFill="1"/>
    <xf numFmtId="3" fontId="42" fillId="0" borderId="0" xfId="0" applyNumberFormat="1" applyFont="1"/>
    <xf numFmtId="0" fontId="14" fillId="17" borderId="9" xfId="0" applyFont="1" applyFill="1" applyBorder="1" applyAlignment="1">
      <alignment horizontal="center" vertical="center"/>
    </xf>
    <xf numFmtId="0" fontId="43" fillId="17" borderId="0" xfId="0" applyFont="1" applyFill="1" applyAlignment="1">
      <alignment horizontal="center" vertical="center"/>
    </xf>
    <xf numFmtId="0" fontId="43" fillId="17" borderId="9" xfId="0" applyFont="1" applyFill="1" applyBorder="1" applyAlignment="1">
      <alignment horizontal="center" vertical="center"/>
    </xf>
    <xf numFmtId="3" fontId="28" fillId="0" borderId="0" xfId="0" applyNumberFormat="1" applyFont="1" applyAlignment="1">
      <alignment horizontal="right" vertical="center"/>
    </xf>
    <xf numFmtId="3" fontId="44" fillId="3" borderId="0" xfId="0" applyNumberFormat="1" applyFont="1" applyFill="1" applyAlignment="1">
      <alignment horizontal="right" vertical="center" shrinkToFit="1"/>
    </xf>
    <xf numFmtId="10" fontId="28" fillId="0" borderId="0" xfId="0" applyNumberFormat="1" applyFont="1" applyAlignment="1">
      <alignment horizontal="right" vertical="center"/>
    </xf>
    <xf numFmtId="0" fontId="17" fillId="2" borderId="9" xfId="0" applyFont="1" applyFill="1" applyBorder="1" applyAlignment="1">
      <alignment horizontal="center" vertical="center"/>
    </xf>
    <xf numFmtId="0" fontId="4" fillId="18" borderId="0" xfId="0" applyFont="1" applyFill="1"/>
    <xf numFmtId="2" fontId="18" fillId="3" borderId="0" xfId="0" applyNumberFormat="1" applyFont="1" applyFill="1" applyAlignment="1">
      <alignment horizontal="right" vertical="center" shrinkToFit="1"/>
    </xf>
    <xf numFmtId="0" fontId="45" fillId="0" borderId="0" xfId="0" applyFont="1" applyAlignment="1">
      <alignment horizontal="left" vertical="center" indent="1"/>
    </xf>
    <xf numFmtId="0" fontId="46" fillId="0" borderId="0" xfId="0" applyFont="1"/>
    <xf numFmtId="2" fontId="46" fillId="0" borderId="0" xfId="0" applyNumberFormat="1" applyFont="1"/>
    <xf numFmtId="0" fontId="47" fillId="0" borderId="0" xfId="0" applyFont="1"/>
    <xf numFmtId="0" fontId="48" fillId="16" borderId="0" xfId="0" applyFont="1" applyFill="1" applyAlignment="1">
      <alignment horizontal="left" vertical="center"/>
    </xf>
    <xf numFmtId="0" fontId="49" fillId="0" borderId="0" xfId="0" applyFont="1"/>
    <xf numFmtId="0" fontId="50" fillId="0" borderId="0" xfId="0" applyFont="1"/>
    <xf numFmtId="0" fontId="51" fillId="0" borderId="0" xfId="0" applyFont="1"/>
    <xf numFmtId="0" fontId="52" fillId="19" borderId="0" xfId="0" applyFont="1" applyFill="1" applyAlignment="1">
      <alignment vertical="center"/>
    </xf>
    <xf numFmtId="0" fontId="3" fillId="0" borderId="0" xfId="0" applyFont="1" applyAlignment="1">
      <alignment vertical="center"/>
    </xf>
    <xf numFmtId="0" fontId="0" fillId="18" borderId="0" xfId="0" applyFill="1"/>
    <xf numFmtId="2" fontId="33" fillId="0" borderId="0" xfId="0" applyNumberFormat="1" applyFont="1" applyAlignment="1">
      <alignment horizontal="right" vertical="center" shrinkToFit="1"/>
    </xf>
    <xf numFmtId="0" fontId="2" fillId="20" borderId="0" xfId="2" applyFill="1">
      <alignment vertical="center"/>
    </xf>
    <xf numFmtId="0" fontId="2" fillId="21" borderId="0" xfId="2" applyFill="1" applyBorder="1">
      <alignment vertical="center"/>
    </xf>
    <xf numFmtId="0" fontId="2" fillId="22" borderId="7" xfId="2" applyFill="1" applyBorder="1">
      <alignment vertical="center"/>
    </xf>
    <xf numFmtId="2" fontId="2" fillId="0" borderId="0" xfId="4" applyNumberFormat="1">
      <alignment horizontal="center" vertical="center"/>
    </xf>
    <xf numFmtId="2" fontId="3" fillId="0" borderId="0" xfId="3" applyNumberFormat="1">
      <alignment horizontal="right" vertical="center"/>
    </xf>
    <xf numFmtId="2" fontId="2" fillId="20" borderId="0" xfId="4" applyNumberFormat="1" applyFill="1">
      <alignment horizontal="center" vertical="center"/>
    </xf>
    <xf numFmtId="2" fontId="3" fillId="20" borderId="0" xfId="3" applyNumberFormat="1" applyFill="1">
      <alignment horizontal="right" vertical="center"/>
    </xf>
    <xf numFmtId="2" fontId="3" fillId="21" borderId="0" xfId="3" applyNumberFormat="1" applyFill="1" applyBorder="1">
      <alignment horizontal="right" vertical="center"/>
    </xf>
    <xf numFmtId="2" fontId="3" fillId="22" borderId="7" xfId="3" applyNumberFormat="1" applyFill="1" applyBorder="1">
      <alignment horizontal="right" vertical="center"/>
    </xf>
    <xf numFmtId="2" fontId="3" fillId="0" borderId="13" xfId="3" applyNumberFormat="1" applyBorder="1">
      <alignment horizontal="right" vertical="center"/>
    </xf>
    <xf numFmtId="2" fontId="3" fillId="23" borderId="13" xfId="3" applyNumberFormat="1" applyFill="1" applyBorder="1">
      <alignment horizontal="right" vertical="center"/>
    </xf>
    <xf numFmtId="0" fontId="32" fillId="2" borderId="21" xfId="0" applyFont="1" applyFill="1" applyBorder="1" applyAlignment="1">
      <alignment horizontal="left" vertical="center"/>
    </xf>
    <xf numFmtId="0" fontId="32" fillId="2" borderId="22" xfId="0" applyFont="1" applyFill="1" applyBorder="1" applyAlignment="1">
      <alignment horizontal="left" vertical="center"/>
    </xf>
    <xf numFmtId="165" fontId="33" fillId="3" borderId="13" xfId="0" applyNumberFormat="1" applyFont="1" applyFill="1" applyBorder="1" applyAlignment="1">
      <alignment horizontal="right" vertical="center" shrinkToFit="1"/>
    </xf>
    <xf numFmtId="166" fontId="33" fillId="3" borderId="13" xfId="0" applyNumberFormat="1" applyFont="1" applyFill="1" applyBorder="1" applyAlignment="1">
      <alignment horizontal="right" vertical="center" shrinkToFit="1"/>
    </xf>
    <xf numFmtId="166" fontId="33" fillId="0" borderId="13" xfId="0" applyNumberFormat="1" applyFont="1" applyBorder="1" applyAlignment="1">
      <alignment horizontal="right" vertical="center" shrinkToFit="1"/>
    </xf>
    <xf numFmtId="165" fontId="33" fillId="0" borderId="13" xfId="0" applyNumberFormat="1" applyFont="1" applyBorder="1" applyAlignment="1">
      <alignment horizontal="right" vertical="center" shrinkToFit="1"/>
    </xf>
    <xf numFmtId="0" fontId="32" fillId="2" borderId="23" xfId="0" applyFont="1" applyFill="1" applyBorder="1" applyAlignment="1">
      <alignment horizontal="left" vertical="center"/>
    </xf>
    <xf numFmtId="165" fontId="33" fillId="0" borderId="7" xfId="0" applyNumberFormat="1" applyFont="1" applyBorder="1" applyAlignment="1">
      <alignment horizontal="right" vertical="center" shrinkToFit="1"/>
    </xf>
    <xf numFmtId="10" fontId="0" fillId="0" borderId="7" xfId="0" applyNumberFormat="1" applyBorder="1"/>
    <xf numFmtId="0" fontId="0" fillId="0" borderId="12" xfId="0" applyBorder="1"/>
    <xf numFmtId="0" fontId="34" fillId="5" borderId="22" xfId="0" applyFont="1" applyFill="1" applyBorder="1" applyAlignment="1">
      <alignment vertical="center"/>
    </xf>
    <xf numFmtId="0" fontId="34" fillId="5" borderId="24" xfId="0" applyFont="1" applyFill="1" applyBorder="1" applyAlignment="1">
      <alignment vertical="center"/>
    </xf>
    <xf numFmtId="10" fontId="0" fillId="0" borderId="16" xfId="0" applyNumberFormat="1" applyBorder="1"/>
    <xf numFmtId="10" fontId="0" fillId="0" borderId="18" xfId="0" applyNumberFormat="1" applyBorder="1"/>
    <xf numFmtId="0" fontId="0" fillId="0" borderId="19" xfId="0" applyBorder="1"/>
    <xf numFmtId="0" fontId="0" fillId="0" borderId="25" xfId="0" applyBorder="1"/>
    <xf numFmtId="0" fontId="0" fillId="0" borderId="26" xfId="0" applyBorder="1"/>
    <xf numFmtId="0" fontId="9" fillId="9" borderId="0" xfId="1" applyFont="1" applyBorder="1">
      <alignment vertical="center"/>
    </xf>
    <xf numFmtId="10" fontId="11" fillId="0" borderId="0" xfId="3" applyNumberFormat="1" applyFont="1" applyBorder="1">
      <alignment horizontal="right" vertical="center"/>
    </xf>
    <xf numFmtId="0" fontId="36" fillId="0" borderId="1" xfId="0" applyFont="1" applyBorder="1"/>
    <xf numFmtId="0" fontId="4" fillId="0" borderId="2" xfId="0" applyFont="1" applyBorder="1"/>
    <xf numFmtId="0" fontId="4" fillId="0" borderId="3" xfId="0" applyFont="1" applyBorder="1"/>
    <xf numFmtId="0" fontId="9" fillId="9" borderId="27" xfId="1" applyFont="1" applyBorder="1">
      <alignment vertical="center"/>
    </xf>
    <xf numFmtId="0" fontId="9" fillId="9" borderId="28" xfId="1" applyFont="1" applyBorder="1">
      <alignment vertical="center"/>
    </xf>
    <xf numFmtId="0" fontId="10" fillId="0" borderId="27" xfId="2" applyFont="1" applyBorder="1">
      <alignment vertical="center"/>
    </xf>
    <xf numFmtId="10" fontId="11" fillId="0" borderId="28" xfId="3" applyNumberFormat="1" applyFont="1" applyBorder="1">
      <alignment horizontal="right" vertical="center"/>
    </xf>
    <xf numFmtId="0" fontId="10" fillId="0" borderId="4" xfId="2" applyFont="1" applyBorder="1">
      <alignment vertical="center"/>
    </xf>
    <xf numFmtId="0" fontId="10" fillId="0" borderId="5" xfId="2" applyFont="1" applyBorder="1" applyAlignment="1">
      <alignment horizontal="left" vertical="center" indent="1"/>
    </xf>
    <xf numFmtId="0" fontId="10" fillId="0" borderId="5" xfId="2" applyFont="1" applyBorder="1">
      <alignment vertical="center"/>
    </xf>
    <xf numFmtId="10" fontId="11" fillId="0" borderId="5" xfId="3" applyNumberFormat="1" applyFont="1" applyBorder="1">
      <alignment horizontal="right" vertical="center"/>
    </xf>
    <xf numFmtId="10" fontId="11" fillId="0" borderId="6" xfId="3" applyNumberFormat="1" applyFont="1" applyBorder="1">
      <alignment horizontal="right" vertical="center"/>
    </xf>
    <xf numFmtId="0" fontId="15" fillId="9" borderId="12" xfId="0" applyFont="1" applyFill="1" applyBorder="1" applyAlignment="1">
      <alignment vertical="center"/>
    </xf>
    <xf numFmtId="0" fontId="15" fillId="9" borderId="13" xfId="0" applyFont="1" applyFill="1" applyBorder="1" applyAlignment="1">
      <alignment vertical="center"/>
    </xf>
    <xf numFmtId="0" fontId="15" fillId="9" borderId="14" xfId="0" applyFont="1" applyFill="1" applyBorder="1" applyAlignment="1">
      <alignment vertical="center"/>
    </xf>
    <xf numFmtId="0" fontId="16" fillId="0" borderId="15" xfId="0" applyFont="1" applyBorder="1" applyAlignment="1">
      <alignment horizontal="left" vertical="center" indent="1"/>
    </xf>
    <xf numFmtId="2" fontId="4" fillId="0" borderId="16" xfId="0" applyNumberFormat="1" applyFont="1" applyBorder="1"/>
    <xf numFmtId="0" fontId="4" fillId="0" borderId="17" xfId="0" applyFont="1" applyBorder="1"/>
    <xf numFmtId="2" fontId="4" fillId="0" borderId="7" xfId="0" applyNumberFormat="1" applyFont="1" applyBorder="1"/>
    <xf numFmtId="2" fontId="4" fillId="0" borderId="18" xfId="0" applyNumberFormat="1" applyFont="1" applyBorder="1"/>
    <xf numFmtId="4" fontId="39" fillId="0" borderId="13" xfId="0" applyNumberFormat="1" applyFont="1" applyBorder="1"/>
    <xf numFmtId="2" fontId="3" fillId="0" borderId="0" xfId="3" applyNumberFormat="1" applyBorder="1">
      <alignment horizontal="right" vertical="center"/>
    </xf>
    <xf numFmtId="0" fontId="2" fillId="0" borderId="12" xfId="2" applyBorder="1">
      <alignment vertical="center"/>
    </xf>
    <xf numFmtId="0" fontId="2" fillId="0" borderId="15" xfId="2" applyBorder="1">
      <alignment vertical="center"/>
    </xf>
    <xf numFmtId="2" fontId="2" fillId="0" borderId="0" xfId="4" applyNumberFormat="1" applyBorder="1">
      <alignment horizontal="center" vertical="center"/>
    </xf>
    <xf numFmtId="0" fontId="2" fillId="0" borderId="17" xfId="2" applyBorder="1">
      <alignment vertical="center"/>
    </xf>
    <xf numFmtId="0" fontId="2" fillId="0" borderId="7" xfId="2" applyBorder="1">
      <alignment vertical="center"/>
    </xf>
    <xf numFmtId="2" fontId="3" fillId="0" borderId="7" xfId="3" applyNumberFormat="1" applyBorder="1">
      <alignment horizontal="right" vertical="center"/>
    </xf>
    <xf numFmtId="14" fontId="55" fillId="0" borderId="0" xfId="0" applyNumberFormat="1" applyFont="1"/>
    <xf numFmtId="0" fontId="4" fillId="24" borderId="0" xfId="0" applyFont="1" applyFill="1"/>
    <xf numFmtId="0" fontId="53" fillId="0" borderId="0" xfId="0" applyFont="1"/>
    <xf numFmtId="0" fontId="4" fillId="25" borderId="0" xfId="0" applyFont="1" applyFill="1"/>
    <xf numFmtId="0" fontId="57" fillId="0" borderId="0" xfId="0" applyFont="1"/>
    <xf numFmtId="0" fontId="20" fillId="26" borderId="0" xfId="0" applyFont="1" applyFill="1"/>
    <xf numFmtId="0" fontId="4" fillId="26" borderId="0" xfId="0" applyFont="1" applyFill="1"/>
    <xf numFmtId="0" fontId="19" fillId="26" borderId="0" xfId="0" applyFont="1" applyFill="1" applyAlignment="1">
      <alignment vertical="center"/>
    </xf>
    <xf numFmtId="0" fontId="8" fillId="0" borderId="29" xfId="0" applyFont="1" applyBorder="1" applyAlignment="1">
      <alignment horizontal="center"/>
    </xf>
    <xf numFmtId="0" fontId="4" fillId="0" borderId="30" xfId="0" applyFont="1" applyBorder="1"/>
    <xf numFmtId="0" fontId="4" fillId="24" borderId="30" xfId="0" applyFont="1" applyFill="1" applyBorder="1"/>
    <xf numFmtId="0" fontId="0" fillId="0" borderId="30" xfId="0" applyBorder="1"/>
    <xf numFmtId="0" fontId="53" fillId="0" borderId="30" xfId="0" applyFont="1" applyBorder="1"/>
    <xf numFmtId="0" fontId="4" fillId="25" borderId="30" xfId="0" applyFont="1" applyFill="1" applyBorder="1"/>
    <xf numFmtId="0" fontId="37" fillId="0" borderId="30" xfId="0" applyFont="1" applyBorder="1" applyAlignment="1">
      <alignment vertical="center"/>
    </xf>
    <xf numFmtId="0" fontId="4" fillId="11" borderId="30" xfId="0" applyFont="1" applyFill="1" applyBorder="1"/>
    <xf numFmtId="0" fontId="56" fillId="0" borderId="0" xfId="0" applyFont="1"/>
    <xf numFmtId="0" fontId="24" fillId="0" borderId="0" xfId="0" applyFont="1"/>
    <xf numFmtId="0" fontId="4" fillId="0" borderId="0" xfId="0" applyFont="1" applyAlignment="1">
      <alignment horizontal="left" vertical="center"/>
    </xf>
    <xf numFmtId="0" fontId="4" fillId="0" borderId="0" xfId="0" applyFont="1" applyAlignment="1">
      <alignment wrapText="1"/>
    </xf>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horizontal="left" vertical="top"/>
    </xf>
    <xf numFmtId="0" fontId="58" fillId="11" borderId="0" xfId="0" applyFont="1" applyFill="1"/>
    <xf numFmtId="0" fontId="28" fillId="0" borderId="32" xfId="0" applyFont="1" applyBorder="1" applyAlignment="1">
      <alignment vertical="center"/>
    </xf>
    <xf numFmtId="169" fontId="4" fillId="0" borderId="0" xfId="0" applyNumberFormat="1" applyFont="1"/>
    <xf numFmtId="0" fontId="44" fillId="2" borderId="31" xfId="0" applyFont="1" applyFill="1" applyBorder="1" applyAlignment="1">
      <alignment horizontal="center" vertical="center"/>
    </xf>
    <xf numFmtId="10" fontId="4" fillId="0" borderId="0" xfId="0" applyNumberFormat="1" applyFont="1"/>
    <xf numFmtId="0" fontId="20" fillId="0" borderId="1" xfId="0" applyFont="1" applyBorder="1"/>
    <xf numFmtId="0" fontId="4" fillId="0" borderId="27" xfId="0" applyFont="1" applyBorder="1"/>
    <xf numFmtId="0" fontId="4" fillId="0" borderId="28" xfId="0" applyFont="1" applyBorder="1">
      <extLst>
        <ext xmlns:xfpb="http://schemas.microsoft.com/office/spreadsheetml/2022/featurepropertybag" uri="{C7286773-470A-42A8-94C5-96B5CB345126}">
          <xfpb:xfComplement i="0"/>
        </ext>
      </extLst>
    </xf>
    <xf numFmtId="0" fontId="4" fillId="0" borderId="4" xfId="0" applyFont="1" applyBorder="1"/>
    <xf numFmtId="0" fontId="4" fillId="0" borderId="5" xfId="0" applyFont="1" applyBorder="1">
      <extLst>
        <ext xmlns:xfpb="http://schemas.microsoft.com/office/spreadsheetml/2022/featurepropertybag" uri="{C7286773-470A-42A8-94C5-96B5CB345126}">
          <xfpb:xfComplement i="0"/>
        </ext>
      </extLst>
    </xf>
    <xf numFmtId="0" fontId="4" fillId="0" borderId="6" xfId="0" applyFont="1" applyBorder="1">
      <extLst>
        <ext xmlns:xfpb="http://schemas.microsoft.com/office/spreadsheetml/2022/featurepropertybag" uri="{C7286773-470A-42A8-94C5-96B5CB345126}">
          <xfpb:xfComplement i="0"/>
        </ext>
      </extLst>
    </xf>
    <xf numFmtId="0" fontId="8" fillId="0" borderId="29" xfId="0" applyFont="1" applyBorder="1"/>
    <xf numFmtId="0" fontId="4" fillId="27" borderId="30" xfId="0" applyFont="1" applyFill="1" applyBorder="1"/>
    <xf numFmtId="0" fontId="4" fillId="28" borderId="30" xfId="0" applyFont="1" applyFill="1" applyBorder="1"/>
    <xf numFmtId="0" fontId="59" fillId="0" borderId="0" xfId="0" applyFont="1"/>
    <xf numFmtId="0" fontId="30" fillId="0" borderId="29" xfId="0" applyFont="1" applyBorder="1"/>
    <xf numFmtId="0" fontId="0" fillId="0" borderId="0" xfId="0" quotePrefix="1"/>
    <xf numFmtId="0" fontId="0" fillId="11" borderId="30" xfId="0" applyFill="1" applyBorder="1"/>
    <xf numFmtId="0" fontId="0" fillId="11" borderId="0" xfId="0" applyFill="1"/>
    <xf numFmtId="0" fontId="60" fillId="11" borderId="0" xfId="0" applyFont="1" applyFill="1"/>
    <xf numFmtId="0" fontId="2" fillId="17" borderId="0" xfId="2" applyFill="1">
      <alignment vertical="center"/>
    </xf>
    <xf numFmtId="2" fontId="3" fillId="17" borderId="0" xfId="3" applyNumberFormat="1" applyFill="1">
      <alignment horizontal="right" vertical="center"/>
    </xf>
    <xf numFmtId="0" fontId="31" fillId="9" borderId="33" xfId="1" applyFont="1" applyBorder="1">
      <alignment vertical="center"/>
    </xf>
    <xf numFmtId="0" fontId="31" fillId="9" borderId="34" xfId="1" applyFont="1" applyBorder="1">
      <alignment vertical="center"/>
    </xf>
    <xf numFmtId="0" fontId="31" fillId="9" borderId="35" xfId="1" applyFont="1" applyBorder="1">
      <alignment vertical="center"/>
    </xf>
    <xf numFmtId="2" fontId="3" fillId="17" borderId="35" xfId="3" applyNumberFormat="1" applyFill="1" applyBorder="1">
      <alignment horizontal="right" vertical="center"/>
    </xf>
    <xf numFmtId="2" fontId="3" fillId="0" borderId="35" xfId="3" applyNumberFormat="1" applyBorder="1">
      <alignment horizontal="right" vertical="center"/>
    </xf>
    <xf numFmtId="2" fontId="3" fillId="29" borderId="35" xfId="3" applyNumberFormat="1" applyFill="1" applyBorder="1">
      <alignment horizontal="right" vertical="center"/>
    </xf>
    <xf numFmtId="2" fontId="3" fillId="17" borderId="34" xfId="3" applyNumberFormat="1" applyFill="1" applyBorder="1">
      <alignment horizontal="right" vertical="center"/>
    </xf>
    <xf numFmtId="2" fontId="3" fillId="0" borderId="34" xfId="3" applyNumberFormat="1" applyBorder="1">
      <alignment horizontal="right" vertical="center"/>
    </xf>
    <xf numFmtId="2" fontId="3" fillId="29" borderId="34" xfId="3" applyNumberFormat="1" applyFill="1" applyBorder="1">
      <alignment horizontal="right" vertical="center"/>
    </xf>
    <xf numFmtId="0" fontId="0" fillId="17" borderId="33" xfId="2" applyFont="1" applyFill="1" applyBorder="1" applyAlignment="1"/>
    <xf numFmtId="0" fontId="0" fillId="0" borderId="33" xfId="0" applyBorder="1"/>
    <xf numFmtId="0" fontId="0" fillId="29" borderId="33" xfId="0" applyFill="1" applyBorder="1"/>
    <xf numFmtId="0" fontId="0" fillId="17" borderId="34" xfId="2" applyFont="1" applyFill="1" applyBorder="1" applyAlignment="1"/>
    <xf numFmtId="0" fontId="0" fillId="0" borderId="34" xfId="0" applyBorder="1"/>
    <xf numFmtId="0" fontId="0" fillId="29" borderId="34" xfId="0" applyFill="1" applyBorder="1"/>
    <xf numFmtId="0" fontId="31" fillId="9" borderId="41" xfId="1" applyFont="1" applyBorder="1">
      <alignment vertical="center"/>
    </xf>
    <xf numFmtId="0" fontId="0" fillId="0" borderId="42" xfId="0" applyBorder="1"/>
    <xf numFmtId="2" fontId="3" fillId="0" borderId="42" xfId="3" applyNumberFormat="1" applyBorder="1">
      <alignment horizontal="right" vertical="center"/>
    </xf>
    <xf numFmtId="0" fontId="0" fillId="29" borderId="37" xfId="2" applyFont="1" applyFill="1" applyBorder="1" applyAlignment="1"/>
    <xf numFmtId="0" fontId="0" fillId="29" borderId="38" xfId="2" applyFont="1" applyFill="1" applyBorder="1" applyAlignment="1"/>
    <xf numFmtId="0" fontId="0" fillId="0" borderId="39" xfId="2" applyFont="1" applyBorder="1" applyAlignment="1"/>
    <xf numFmtId="0" fontId="0" fillId="0" borderId="34" xfId="2" applyFont="1" applyBorder="1" applyAlignment="1"/>
    <xf numFmtId="0" fontId="0" fillId="29" borderId="39" xfId="2" applyFont="1" applyFill="1" applyBorder="1" applyAlignment="1"/>
    <xf numFmtId="0" fontId="0" fillId="29" borderId="34" xfId="2" applyFont="1" applyFill="1" applyBorder="1" applyAlignment="1"/>
    <xf numFmtId="0" fontId="0" fillId="29" borderId="40" xfId="2" applyFont="1" applyFill="1" applyBorder="1" applyAlignment="1"/>
    <xf numFmtId="0" fontId="0" fillId="29" borderId="36" xfId="2" applyFont="1" applyFill="1" applyBorder="1" applyAlignment="1"/>
    <xf numFmtId="2" fontId="3" fillId="29" borderId="38" xfId="3" applyNumberFormat="1" applyFill="1" applyBorder="1">
      <alignment horizontal="right" vertical="center"/>
    </xf>
    <xf numFmtId="2" fontId="3" fillId="29" borderId="36" xfId="3" applyNumberFormat="1" applyFill="1" applyBorder="1">
      <alignment horizontal="right" vertical="center"/>
    </xf>
    <xf numFmtId="2" fontId="0" fillId="0" borderId="34" xfId="4" applyNumberFormat="1" applyFont="1" applyBorder="1">
      <alignment horizontal="center" vertical="center"/>
    </xf>
    <xf numFmtId="2" fontId="0" fillId="29" borderId="34" xfId="4" applyNumberFormat="1" applyFont="1" applyFill="1" applyBorder="1">
      <alignment horizontal="center" vertical="center"/>
    </xf>
    <xf numFmtId="0" fontId="59" fillId="0" borderId="15" xfId="2" applyFont="1" applyFill="1" applyBorder="1" applyAlignment="1"/>
    <xf numFmtId="2" fontId="59" fillId="0" borderId="0" xfId="0" applyNumberFormat="1" applyFont="1"/>
    <xf numFmtId="0" fontId="61" fillId="11" borderId="0" xfId="0" applyFont="1" applyFill="1"/>
    <xf numFmtId="0" fontId="62" fillId="6" borderId="0" xfId="0" applyFont="1" applyFill="1"/>
    <xf numFmtId="9" fontId="4" fillId="0" borderId="0" xfId="5" applyFont="1"/>
    <xf numFmtId="0" fontId="4" fillId="0" borderId="0" xfId="5" applyNumberFormat="1" applyFont="1"/>
    <xf numFmtId="10" fontId="4" fillId="0" borderId="0" xfId="5" applyNumberFormat="1" applyFont="1"/>
    <xf numFmtId="171" fontId="4" fillId="0" borderId="0" xfId="0" applyNumberFormat="1" applyFont="1"/>
    <xf numFmtId="2" fontId="33" fillId="30" borderId="0" xfId="0" applyNumberFormat="1" applyFont="1" applyFill="1" applyAlignment="1">
      <alignment horizontal="right" vertical="center" shrinkToFit="1"/>
    </xf>
    <xf numFmtId="2" fontId="3" fillId="29" borderId="0" xfId="3" applyNumberFormat="1" applyFill="1" applyBorder="1">
      <alignment horizontal="right" vertical="center"/>
    </xf>
    <xf numFmtId="0" fontId="0" fillId="21" borderId="0" xfId="0" applyFill="1"/>
    <xf numFmtId="0" fontId="0" fillId="22" borderId="0" xfId="0" applyFill="1"/>
    <xf numFmtId="2" fontId="0" fillId="0" borderId="34" xfId="0" applyNumberFormat="1" applyBorder="1"/>
    <xf numFmtId="2" fontId="0" fillId="0" borderId="42" xfId="0" applyNumberFormat="1" applyBorder="1"/>
    <xf numFmtId="0" fontId="0" fillId="0" borderId="1" xfId="0" applyBorder="1"/>
    <xf numFmtId="2" fontId="0" fillId="0" borderId="2" xfId="0" applyNumberFormat="1" applyBorder="1"/>
    <xf numFmtId="2" fontId="0" fillId="0" borderId="43" xfId="0" applyNumberFormat="1" applyBorder="1"/>
    <xf numFmtId="0" fontId="0" fillId="0" borderId="27" xfId="0" applyBorder="1"/>
    <xf numFmtId="2" fontId="0" fillId="0" borderId="28" xfId="0" applyNumberFormat="1" applyBorder="1"/>
    <xf numFmtId="0" fontId="0" fillId="0" borderId="4" xfId="0" applyBorder="1"/>
    <xf numFmtId="2" fontId="0" fillId="0" borderId="5" xfId="0" applyNumberFormat="1" applyBorder="1"/>
    <xf numFmtId="2" fontId="0" fillId="0" borderId="6" xfId="0" applyNumberFormat="1" applyBorder="1"/>
    <xf numFmtId="0" fontId="63" fillId="0" borderId="30" xfId="0" applyFont="1" applyBorder="1"/>
    <xf numFmtId="2" fontId="64" fillId="29" borderId="0" xfId="3" applyNumberFormat="1" applyFont="1" applyFill="1" applyBorder="1">
      <alignment horizontal="right" vertical="center"/>
    </xf>
    <xf numFmtId="0" fontId="63" fillId="0" borderId="0" xfId="0" applyFont="1"/>
    <xf numFmtId="2" fontId="64" fillId="0" borderId="0" xfId="3" applyNumberFormat="1" applyFont="1" applyBorder="1">
      <alignment horizontal="right" vertical="center"/>
    </xf>
    <xf numFmtId="0" fontId="65" fillId="0" borderId="13" xfId="2" applyFont="1" applyBorder="1">
      <alignment vertical="center"/>
    </xf>
    <xf numFmtId="2" fontId="52" fillId="0" borderId="13" xfId="3" applyNumberFormat="1" applyFont="1" applyBorder="1">
      <alignment horizontal="right" vertical="center"/>
    </xf>
    <xf numFmtId="0" fontId="59" fillId="0" borderId="13" xfId="0" applyFont="1" applyBorder="1"/>
    <xf numFmtId="2" fontId="59" fillId="0" borderId="13" xfId="0" applyNumberFormat="1" applyFont="1" applyBorder="1"/>
    <xf numFmtId="0" fontId="66" fillId="0" borderId="0" xfId="0" applyFont="1"/>
    <xf numFmtId="49" fontId="67" fillId="0" borderId="0" xfId="3" applyNumberFormat="1" applyFont="1">
      <alignment horizontal="right" vertical="center"/>
    </xf>
    <xf numFmtId="2" fontId="67" fillId="0" borderId="0" xfId="3" applyNumberFormat="1" applyFont="1">
      <alignment horizontal="right" vertical="center"/>
    </xf>
    <xf numFmtId="0" fontId="59" fillId="0" borderId="12" xfId="0" applyFont="1" applyBorder="1"/>
    <xf numFmtId="0" fontId="59" fillId="0" borderId="14" xfId="0" applyFont="1" applyBorder="1"/>
    <xf numFmtId="2" fontId="3" fillId="0" borderId="16" xfId="3" applyNumberFormat="1" applyBorder="1">
      <alignment horizontal="right" vertical="center"/>
    </xf>
    <xf numFmtId="0" fontId="0" fillId="0" borderId="15" xfId="0" applyBorder="1"/>
    <xf numFmtId="2" fontId="0" fillId="0" borderId="16" xfId="0" applyNumberFormat="1" applyBorder="1"/>
    <xf numFmtId="0" fontId="59" fillId="0" borderId="15" xfId="0" applyFont="1" applyBorder="1"/>
    <xf numFmtId="0" fontId="0" fillId="0" borderId="16" xfId="0" applyBorder="1"/>
    <xf numFmtId="0" fontId="0" fillId="0" borderId="17" xfId="0" applyBorder="1"/>
    <xf numFmtId="0" fontId="0" fillId="0" borderId="18" xfId="0" applyBorder="1"/>
    <xf numFmtId="2" fontId="0" fillId="0" borderId="18" xfId="0" applyNumberFormat="1" applyBorder="1"/>
    <xf numFmtId="2" fontId="3" fillId="0" borderId="14" xfId="3" applyNumberFormat="1" applyBorder="1">
      <alignment horizontal="right" vertical="center"/>
    </xf>
    <xf numFmtId="0" fontId="0" fillId="0" borderId="14" xfId="0" applyBorder="1"/>
    <xf numFmtId="2" fontId="3" fillId="0" borderId="12" xfId="3" applyNumberFormat="1" applyBorder="1">
      <alignment horizontal="right" vertical="center"/>
    </xf>
    <xf numFmtId="2" fontId="3" fillId="0" borderId="15" xfId="3" applyNumberFormat="1" applyBorder="1">
      <alignment horizontal="right" vertical="center"/>
    </xf>
    <xf numFmtId="2" fontId="0" fillId="0" borderId="15" xfId="0" applyNumberFormat="1" applyBorder="1"/>
    <xf numFmtId="2" fontId="0" fillId="0" borderId="17" xfId="0" applyNumberFormat="1" applyBorder="1"/>
    <xf numFmtId="0" fontId="59" fillId="0" borderId="16" xfId="0" applyFont="1" applyBorder="1"/>
    <xf numFmtId="0" fontId="31" fillId="9" borderId="1" xfId="1" applyFont="1" applyBorder="1">
      <alignment vertical="center"/>
    </xf>
    <xf numFmtId="0" fontId="31" fillId="9" borderId="3" xfId="1" applyFont="1" applyBorder="1">
      <alignment vertical="center"/>
    </xf>
    <xf numFmtId="2" fontId="0" fillId="0" borderId="27" xfId="0" applyNumberFormat="1" applyBorder="1"/>
    <xf numFmtId="2" fontId="59" fillId="0" borderId="44" xfId="0" applyNumberFormat="1" applyFont="1" applyBorder="1"/>
    <xf numFmtId="2" fontId="59" fillId="0" borderId="45" xfId="0" applyNumberFormat="1" applyFont="1" applyBorder="1"/>
    <xf numFmtId="0" fontId="31" fillId="9" borderId="46" xfId="1" applyFont="1" applyBorder="1">
      <alignment vertical="center"/>
    </xf>
    <xf numFmtId="2" fontId="0" fillId="0" borderId="47" xfId="0" applyNumberFormat="1" applyBorder="1"/>
    <xf numFmtId="0" fontId="0" fillId="0" borderId="48" xfId="0" applyBorder="1"/>
    <xf numFmtId="0" fontId="0" fillId="0" borderId="51" xfId="0" applyBorder="1"/>
    <xf numFmtId="0" fontId="0" fillId="0" borderId="52" xfId="0" applyBorder="1"/>
    <xf numFmtId="0" fontId="31" fillId="9" borderId="51" xfId="1" applyFont="1" applyBorder="1">
      <alignment vertical="center"/>
    </xf>
    <xf numFmtId="2" fontId="0" fillId="0" borderId="53" xfId="0" applyNumberFormat="1" applyBorder="1"/>
    <xf numFmtId="2" fontId="0" fillId="0" borderId="54" xfId="0" applyNumberFormat="1" applyBorder="1"/>
    <xf numFmtId="2" fontId="0" fillId="0" borderId="55" xfId="0" applyNumberFormat="1" applyBorder="1"/>
    <xf numFmtId="2" fontId="0" fillId="0" borderId="49" xfId="0" applyNumberFormat="1" applyBorder="1"/>
    <xf numFmtId="2" fontId="0" fillId="0" borderId="50" xfId="0" applyNumberFormat="1" applyBorder="1"/>
    <xf numFmtId="0" fontId="0" fillId="30" borderId="0" xfId="0" applyFill="1"/>
    <xf numFmtId="0" fontId="4" fillId="0" borderId="0" xfId="0" applyFont="1" applyAlignment="1">
      <alignment vertical="center"/>
    </xf>
    <xf numFmtId="10" fontId="4" fillId="0" borderId="0" xfId="0" applyNumberFormat="1" applyFont="1" applyAlignment="1">
      <alignment vertical="center"/>
    </xf>
    <xf numFmtId="10" fontId="0" fillId="0" borderId="0" xfId="0" applyNumberFormat="1" applyAlignment="1">
      <alignment vertical="center"/>
    </xf>
    <xf numFmtId="0" fontId="70" fillId="0" borderId="0" xfId="0" applyFont="1"/>
    <xf numFmtId="0" fontId="69" fillId="0" borderId="0" xfId="0" applyFont="1"/>
    <xf numFmtId="0" fontId="32" fillId="2" borderId="0" xfId="0" applyFont="1" applyFill="1" applyAlignment="1">
      <alignment horizontal="left" vertical="center"/>
    </xf>
    <xf numFmtId="3" fontId="0" fillId="0" borderId="0" xfId="0" applyNumberFormat="1"/>
    <xf numFmtId="0" fontId="0" fillId="31" borderId="15" xfId="0" applyFill="1" applyBorder="1"/>
    <xf numFmtId="0" fontId="0" fillId="31" borderId="0" xfId="0" applyFill="1"/>
    <xf numFmtId="0" fontId="0" fillId="31" borderId="0" xfId="0" quotePrefix="1" applyFill="1"/>
    <xf numFmtId="10" fontId="0" fillId="31" borderId="0" xfId="0" applyNumberFormat="1" applyFill="1"/>
    <xf numFmtId="0" fontId="0" fillId="31" borderId="16" xfId="0" applyFill="1" applyBorder="1"/>
    <xf numFmtId="0" fontId="0" fillId="31" borderId="17" xfId="0" applyFill="1" applyBorder="1"/>
    <xf numFmtId="0" fontId="0" fillId="31" borderId="7" xfId="0" applyFill="1" applyBorder="1"/>
    <xf numFmtId="0" fontId="0" fillId="31" borderId="18" xfId="0" applyFill="1" applyBorder="1"/>
    <xf numFmtId="0" fontId="4" fillId="0" borderId="10" xfId="0" applyFont="1" applyBorder="1"/>
    <xf numFmtId="0" fontId="4" fillId="0" borderId="8" xfId="0" applyFont="1" applyBorder="1"/>
    <xf numFmtId="0" fontId="4" fillId="0" borderId="11" xfId="0" applyFont="1" applyBorder="1"/>
    <xf numFmtId="0" fontId="71" fillId="32" borderId="9" xfId="0" applyFont="1" applyFill="1" applyBorder="1" applyAlignment="1">
      <alignment horizontal="right"/>
    </xf>
    <xf numFmtId="0" fontId="72" fillId="0" borderId="0" xfId="0" applyFont="1"/>
    <xf numFmtId="0" fontId="73" fillId="33" borderId="58" xfId="0" applyFont="1" applyFill="1" applyBorder="1" applyAlignment="1">
      <alignment horizontal="left"/>
    </xf>
    <xf numFmtId="0" fontId="72" fillId="34" borderId="0" xfId="0" applyFont="1" applyFill="1"/>
    <xf numFmtId="0" fontId="73" fillId="35" borderId="58" xfId="0" applyFont="1" applyFill="1" applyBorder="1" applyAlignment="1">
      <alignment horizontal="left"/>
    </xf>
    <xf numFmtId="0" fontId="68" fillId="36" borderId="0" xfId="0" applyFont="1" applyFill="1" applyAlignment="1">
      <alignment horizontal="right"/>
    </xf>
    <xf numFmtId="0" fontId="68" fillId="0" borderId="0" xfId="0" applyFont="1" applyAlignment="1">
      <alignment horizontal="right"/>
    </xf>
    <xf numFmtId="10" fontId="4" fillId="0" borderId="13" xfId="3" applyNumberFormat="1" applyFont="1" applyBorder="1">
      <alignment horizontal="right" vertical="center"/>
    </xf>
    <xf numFmtId="0" fontId="0" fillId="0" borderId="0" xfId="0" applyAlignment="1" applyProtection="1">
      <alignment vertical="top"/>
      <protection locked="0"/>
    </xf>
    <xf numFmtId="172" fontId="0" fillId="0" borderId="0" xfId="0" applyNumberFormat="1" applyAlignment="1" applyProtection="1">
      <alignment vertical="top"/>
      <protection locked="0"/>
    </xf>
    <xf numFmtId="0" fontId="74" fillId="0" borderId="0" xfId="0" applyFont="1" applyAlignment="1" applyProtection="1">
      <alignment vertical="top"/>
      <protection locked="0"/>
    </xf>
    <xf numFmtId="2" fontId="74" fillId="0" borderId="0" xfId="0" applyNumberFormat="1" applyFont="1" applyAlignment="1" applyProtection="1">
      <alignment vertical="top"/>
      <protection locked="0"/>
    </xf>
    <xf numFmtId="0" fontId="0" fillId="0" borderId="7" xfId="0" applyBorder="1"/>
    <xf numFmtId="0" fontId="0" fillId="23" borderId="30" xfId="0" applyFill="1" applyBorder="1"/>
    <xf numFmtId="0" fontId="0" fillId="23" borderId="0" xfId="0" applyFill="1"/>
    <xf numFmtId="0" fontId="75" fillId="23" borderId="0" xfId="0" applyFont="1" applyFill="1"/>
    <xf numFmtId="2" fontId="4" fillId="0" borderId="13" xfId="0" applyNumberFormat="1" applyFont="1" applyBorder="1"/>
    <xf numFmtId="2" fontId="4" fillId="0" borderId="14" xfId="0" applyNumberFormat="1" applyFont="1" applyBorder="1"/>
    <xf numFmtId="2" fontId="0" fillId="0" borderId="7" xfId="0" applyNumberFormat="1" applyBorder="1"/>
    <xf numFmtId="0" fontId="32" fillId="2" borderId="60" xfId="0" applyFont="1" applyFill="1" applyBorder="1" applyAlignment="1">
      <alignment horizontal="left" vertical="center"/>
    </xf>
    <xf numFmtId="165" fontId="33" fillId="0" borderId="16" xfId="0" applyNumberFormat="1" applyFont="1" applyBorder="1" applyAlignment="1">
      <alignment horizontal="right" vertical="center" shrinkToFit="1"/>
    </xf>
    <xf numFmtId="3" fontId="33" fillId="3" borderId="16" xfId="0" applyNumberFormat="1" applyFont="1" applyFill="1" applyBorder="1" applyAlignment="1">
      <alignment horizontal="right" vertical="center" shrinkToFit="1"/>
    </xf>
    <xf numFmtId="164" fontId="3" fillId="0" borderId="7" xfId="0" applyNumberFormat="1" applyFont="1" applyBorder="1" applyAlignment="1">
      <alignment horizontal="right" vertical="center"/>
    </xf>
    <xf numFmtId="164" fontId="3" fillId="0" borderId="18" xfId="0" applyNumberFormat="1" applyFont="1" applyBorder="1" applyAlignment="1">
      <alignment horizontal="right" vertical="center"/>
    </xf>
    <xf numFmtId="0" fontId="34" fillId="5" borderId="59" xfId="0" applyFont="1" applyFill="1" applyBorder="1" applyAlignment="1">
      <alignment vertical="center"/>
    </xf>
    <xf numFmtId="2" fontId="33" fillId="0" borderId="16" xfId="0" applyNumberFormat="1" applyFont="1" applyBorder="1" applyAlignment="1">
      <alignment horizontal="right" vertical="center" shrinkToFit="1"/>
    </xf>
    <xf numFmtId="2" fontId="68" fillId="0" borderId="7" xfId="0" applyNumberFormat="1" applyFont="1" applyBorder="1"/>
    <xf numFmtId="2" fontId="68" fillId="0" borderId="18" xfId="0" applyNumberFormat="1" applyFont="1" applyBorder="1"/>
    <xf numFmtId="0" fontId="76" fillId="0" borderId="60" xfId="0" applyFont="1" applyBorder="1" applyAlignment="1">
      <alignment horizontal="left" vertical="center"/>
    </xf>
    <xf numFmtId="0" fontId="26" fillId="0" borderId="15" xfId="0" applyFont="1" applyBorder="1"/>
    <xf numFmtId="0" fontId="26" fillId="0" borderId="17" xfId="0" applyFont="1" applyBorder="1"/>
    <xf numFmtId="2" fontId="68" fillId="0" borderId="0" xfId="0" applyNumberFormat="1" applyFont="1"/>
    <xf numFmtId="0" fontId="0" fillId="0" borderId="44" xfId="0" applyBorder="1"/>
    <xf numFmtId="2" fontId="0" fillId="0" borderId="61" xfId="0" applyNumberFormat="1" applyBorder="1"/>
    <xf numFmtId="2" fontId="0" fillId="0" borderId="45" xfId="0" applyNumberFormat="1" applyBorder="1"/>
    <xf numFmtId="2" fontId="64" fillId="0" borderId="45" xfId="3" applyNumberFormat="1" applyFont="1" applyBorder="1">
      <alignment horizontal="right" vertical="center"/>
    </xf>
    <xf numFmtId="2" fontId="3" fillId="29" borderId="45" xfId="3" applyNumberFormat="1" applyFill="1" applyBorder="1">
      <alignment horizontal="right" vertical="center"/>
    </xf>
    <xf numFmtId="0" fontId="0" fillId="0" borderId="2" xfId="0" applyBorder="1"/>
    <xf numFmtId="0" fontId="0" fillId="0" borderId="3" xfId="0" applyBorder="1"/>
    <xf numFmtId="0" fontId="0" fillId="0" borderId="28" xfId="0" applyBorder="1"/>
    <xf numFmtId="0" fontId="59" fillId="0" borderId="27" xfId="0" applyFont="1" applyBorder="1"/>
    <xf numFmtId="0" fontId="0" fillId="0" borderId="5" xfId="0" applyBorder="1"/>
    <xf numFmtId="0" fontId="0" fillId="0" borderId="6" xfId="0" applyBorder="1"/>
    <xf numFmtId="0" fontId="77" fillId="0" borderId="1" xfId="0" applyFont="1" applyBorder="1"/>
    <xf numFmtId="0" fontId="31" fillId="9" borderId="4" xfId="1" applyFont="1" applyBorder="1" applyAlignment="1">
      <alignment horizontal="center" vertical="center"/>
    </xf>
    <xf numFmtId="0" fontId="0" fillId="0" borderId="5" xfId="0" applyBorder="1" applyAlignment="1">
      <alignment horizontal="center"/>
    </xf>
    <xf numFmtId="0" fontId="0" fillId="0" borderId="6" xfId="0" applyBorder="1" applyAlignment="1">
      <alignment horizont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xf>
    <xf numFmtId="0" fontId="0" fillId="0" borderId="66" xfId="0" applyBorder="1" applyAlignment="1">
      <alignment horizontal="center"/>
    </xf>
    <xf numFmtId="2" fontId="4" fillId="0" borderId="67" xfId="0" applyNumberFormat="1" applyFont="1" applyBorder="1"/>
    <xf numFmtId="2" fontId="0" fillId="0" borderId="30" xfId="0" applyNumberFormat="1" applyBorder="1"/>
    <xf numFmtId="2" fontId="0" fillId="31" borderId="30" xfId="0" applyNumberFormat="1" applyFill="1" applyBorder="1"/>
    <xf numFmtId="2" fontId="0" fillId="31" borderId="68" xfId="0" applyNumberFormat="1" applyFill="1" applyBorder="1"/>
    <xf numFmtId="0" fontId="0" fillId="0" borderId="69" xfId="0" applyBorder="1"/>
    <xf numFmtId="0" fontId="4" fillId="0" borderId="10" xfId="0" applyFont="1" applyBorder="1" applyAlignment="1">
      <alignment horizontal="center"/>
    </xf>
    <xf numFmtId="0" fontId="4" fillId="0" borderId="8" xfId="0" applyFont="1" applyBorder="1" applyAlignment="1">
      <alignment horizontal="center"/>
    </xf>
    <xf numFmtId="0" fontId="4" fillId="0" borderId="11" xfId="0" applyFont="1" applyBorder="1" applyAlignment="1">
      <alignment horizontal="center"/>
    </xf>
    <xf numFmtId="0" fontId="4" fillId="0" borderId="0" xfId="0" applyFont="1" applyAlignment="1">
      <alignment horizontal="center" vertical="center" textRotation="90"/>
    </xf>
    <xf numFmtId="0" fontId="71" fillId="32" borderId="56" xfId="0" applyFont="1" applyFill="1" applyBorder="1" applyAlignment="1">
      <alignment horizontal="left"/>
    </xf>
    <xf numFmtId="0" fontId="56" fillId="0" borderId="57" xfId="0" applyFont="1" applyBorder="1"/>
    <xf numFmtId="0" fontId="34" fillId="5" borderId="9" xfId="0" applyFont="1" applyFill="1" applyBorder="1" applyAlignment="1">
      <alignment horizontal="left" vertical="center"/>
    </xf>
    <xf numFmtId="0" fontId="34" fillId="5" borderId="9" xfId="0" applyFont="1" applyFill="1" applyBorder="1" applyAlignment="1">
      <alignment horizontal="right" vertical="center"/>
    </xf>
    <xf numFmtId="0" fontId="23" fillId="11" borderId="0" xfId="0" applyFont="1" applyFill="1" applyAlignment="1">
      <alignment horizontal="center" vertical="center"/>
    </xf>
    <xf numFmtId="0" fontId="4" fillId="0" borderId="0" xfId="0" applyFont="1" applyAlignment="1">
      <alignment horizontal="center"/>
    </xf>
    <xf numFmtId="170" fontId="4" fillId="0" borderId="0" xfId="0" applyNumberFormat="1" applyFont="1" applyAlignment="1">
      <alignment horizontal="center"/>
    </xf>
    <xf numFmtId="0" fontId="4" fillId="0" borderId="0" xfId="0" applyFont="1" applyAlignment="1">
      <alignment horizontal="left" vertical="top" wrapText="1"/>
    </xf>
    <xf numFmtId="0" fontId="34" fillId="5" borderId="59" xfId="0" applyFont="1" applyFill="1" applyBorder="1" applyAlignment="1">
      <alignment horizontal="right" vertical="center"/>
    </xf>
    <xf numFmtId="0" fontId="34" fillId="5" borderId="22" xfId="0" applyFont="1" applyFill="1" applyBorder="1" applyAlignment="1">
      <alignment horizontal="right" vertical="center"/>
    </xf>
    <xf numFmtId="0" fontId="31" fillId="9" borderId="62" xfId="1" applyFont="1" applyBorder="1" applyAlignment="1">
      <alignment horizontal="center" vertical="center"/>
    </xf>
    <xf numFmtId="0" fontId="31" fillId="9" borderId="63" xfId="1" applyFont="1" applyBorder="1" applyAlignment="1">
      <alignment horizontal="center" vertical="center"/>
    </xf>
    <xf numFmtId="0" fontId="31" fillId="9" borderId="2" xfId="1" applyFont="1" applyBorder="1" applyAlignment="1">
      <alignment horizontal="center" vertical="center"/>
    </xf>
    <xf numFmtId="0" fontId="31" fillId="9" borderId="3" xfId="1" applyFont="1" applyBorder="1" applyAlignment="1">
      <alignment horizontal="center" vertical="center"/>
    </xf>
    <xf numFmtId="0" fontId="31" fillId="9" borderId="1" xfId="1" applyFont="1" applyBorder="1" applyAlignment="1">
      <alignment horizontal="center" vertical="center"/>
    </xf>
    <xf numFmtId="0" fontId="31" fillId="9" borderId="27" xfId="1" applyFont="1" applyBorder="1" applyAlignment="1">
      <alignment horizontal="center" vertical="center"/>
    </xf>
    <xf numFmtId="0" fontId="24" fillId="0" borderId="19" xfId="0" applyFont="1" applyBorder="1" applyAlignment="1">
      <alignment horizontal="center" vertical="center"/>
    </xf>
    <xf numFmtId="0" fontId="24" fillId="13" borderId="0" xfId="0" applyFont="1" applyFill="1" applyAlignment="1">
      <alignment horizontal="center" vertical="center"/>
    </xf>
  </cellXfs>
  <cellStyles count="6">
    <cellStyle name="DescriptorColumnStyle" xfId="2" xr:uid="{85ED9306-059D-F341-AE91-B9E168CD80D3}"/>
    <cellStyle name="HeaderStyle" xfId="1" xr:uid="{A985D17E-166C-414E-94A0-81F75D57C42F}"/>
    <cellStyle name="HyphenStyle" xfId="4" xr:uid="{EBB8CD4B-A782-B74C-ACD4-6065A2AA3762}"/>
    <cellStyle name="Normale" xfId="0" builtinId="0"/>
    <cellStyle name="NumberStyle" xfId="3" xr:uid="{B6A88DD5-C82B-5D47-BD47-3971C32DFCF2}"/>
    <cellStyle name="Percentuale" xfId="5" builtinId="5"/>
  </cellStyles>
  <dxfs count="67">
    <dxf>
      <font>
        <b val="0"/>
        <i val="0"/>
        <strike val="0"/>
        <condense val="0"/>
        <extend val="0"/>
        <outline val="0"/>
        <shadow val="0"/>
        <u val="none"/>
        <vertAlign val="baseline"/>
        <sz val="9"/>
        <color auto="1"/>
        <name val="Calibri"/>
        <family val="2"/>
        <scheme val="none"/>
      </font>
      <numFmt numFmtId="3" formatCode="#,##0"/>
      <fill>
        <patternFill patternType="solid">
          <fgColor indexed="64"/>
          <bgColor theme="0"/>
        </patternFill>
      </fill>
      <alignment horizontal="right" vertical="center" textRotation="0" wrapText="0" indent="0" justifyLastLine="0" shrinkToFit="1" readingOrder="0"/>
    </dxf>
    <dxf>
      <font>
        <b val="0"/>
        <i val="0"/>
        <strike val="0"/>
        <condense val="0"/>
        <extend val="0"/>
        <outline val="0"/>
        <shadow val="0"/>
        <u val="none"/>
        <vertAlign val="baseline"/>
        <sz val="9"/>
        <color theme="1"/>
        <name val="Calibri"/>
        <family val="2"/>
        <scheme val="none"/>
      </font>
      <numFmt numFmtId="14" formatCode="0.00%"/>
      <fill>
        <patternFill patternType="solid">
          <fgColor indexed="64"/>
          <bgColor theme="0"/>
        </patternFill>
      </fill>
    </dxf>
    <dxf>
      <font>
        <b val="0"/>
        <i val="0"/>
        <strike val="0"/>
        <condense val="0"/>
        <extend val="0"/>
        <outline val="0"/>
        <shadow val="0"/>
        <u val="none"/>
        <vertAlign val="baseline"/>
        <sz val="9"/>
        <color theme="1"/>
        <name val="Calibri"/>
        <family val="2"/>
        <scheme val="none"/>
      </font>
      <numFmt numFmtId="3" formatCode="#,##0"/>
      <fill>
        <patternFill patternType="solid">
          <fgColor indexed="64"/>
          <bgColor theme="0"/>
        </patternFill>
      </fill>
    </dxf>
    <dxf>
      <font>
        <b val="0"/>
        <i val="0"/>
        <strike val="0"/>
        <condense val="0"/>
        <extend val="0"/>
        <outline val="0"/>
        <shadow val="0"/>
        <u val="none"/>
        <vertAlign val="baseline"/>
        <sz val="9"/>
        <color auto="1"/>
        <name val="Calibri"/>
        <family val="2"/>
        <scheme val="none"/>
      </font>
      <numFmt numFmtId="3" formatCode="#,##0"/>
      <fill>
        <patternFill patternType="solid">
          <fgColor indexed="64"/>
          <bgColor theme="0"/>
        </patternFill>
      </fill>
      <alignment horizontal="right" vertical="center" textRotation="0" wrapText="0" indent="0" justifyLastLine="0" shrinkToFit="1" readingOrder="0"/>
    </dxf>
    <dxf>
      <font>
        <b val="0"/>
        <i val="0"/>
        <strike val="0"/>
        <condense val="0"/>
        <extend val="0"/>
        <outline val="0"/>
        <shadow val="0"/>
        <u val="none"/>
        <vertAlign val="baseline"/>
        <sz val="9"/>
        <color auto="1"/>
        <name val="Calibri"/>
        <family val="2"/>
        <scheme val="none"/>
      </font>
      <numFmt numFmtId="3" formatCode="#,##0"/>
      <fill>
        <patternFill patternType="solid">
          <fgColor indexed="64"/>
          <bgColor theme="0"/>
        </patternFill>
      </fill>
      <alignment horizontal="right" vertical="center" textRotation="0" wrapText="0" indent="0" justifyLastLine="0" shrinkToFit="1" readingOrder="0"/>
    </dxf>
    <dxf>
      <font>
        <b val="0"/>
        <i val="0"/>
        <strike val="0"/>
        <condense val="0"/>
        <extend val="0"/>
        <outline val="0"/>
        <shadow val="0"/>
        <u val="none"/>
        <vertAlign val="baseline"/>
        <sz val="9"/>
        <color auto="1"/>
        <name val="Calibri"/>
        <family val="2"/>
        <scheme val="none"/>
      </font>
      <numFmt numFmtId="3" formatCode="#,##0"/>
      <fill>
        <patternFill patternType="solid">
          <fgColor indexed="64"/>
          <bgColor theme="0"/>
        </patternFill>
      </fill>
      <alignment horizontal="right" vertical="center" textRotation="0" wrapText="0" indent="0" justifyLastLine="0" shrinkToFit="1" readingOrder="0"/>
    </dxf>
    <dxf>
      <font>
        <b val="0"/>
        <i val="0"/>
        <strike val="0"/>
        <condense val="0"/>
        <extend val="0"/>
        <outline val="0"/>
        <shadow val="0"/>
        <u val="none"/>
        <vertAlign val="baseline"/>
        <sz val="9"/>
        <color theme="1"/>
        <name val="Calibri"/>
        <family val="2"/>
        <scheme val="none"/>
      </font>
      <numFmt numFmtId="14" formatCode="0.00%"/>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9"/>
        <color auto="1"/>
        <name val="Calibri"/>
        <family val="2"/>
        <scheme val="none"/>
      </font>
      <numFmt numFmtId="3" formatCode="#,##0"/>
      <fill>
        <patternFill patternType="solid">
          <fgColor indexed="64"/>
          <bgColor theme="0"/>
        </patternFill>
      </fill>
      <alignment horizontal="right" vertical="center" textRotation="0" wrapText="0" indent="0" justifyLastLine="0" shrinkToFit="1" readingOrder="0"/>
    </dxf>
    <dxf>
      <font>
        <b val="0"/>
        <i val="0"/>
        <strike val="0"/>
        <condense val="0"/>
        <extend val="0"/>
        <outline val="0"/>
        <shadow val="0"/>
        <u val="none"/>
        <vertAlign val="baseline"/>
        <sz val="9"/>
        <color auto="1"/>
        <name val="Calibri"/>
        <family val="2"/>
        <scheme val="none"/>
      </font>
      <numFmt numFmtId="3" formatCode="#,##0"/>
      <alignment horizontal="right" vertical="center" textRotation="0" wrapText="0" indent="0" justifyLastLine="0" shrinkToFit="1" readingOrder="0"/>
    </dxf>
    <dxf>
      <font>
        <b val="0"/>
        <i val="0"/>
        <strike val="0"/>
        <condense val="0"/>
        <extend val="0"/>
        <outline val="0"/>
        <shadow val="0"/>
        <u val="none"/>
        <vertAlign val="baseline"/>
        <sz val="9"/>
        <color auto="1"/>
        <name val="Calibri"/>
        <family val="2"/>
        <scheme val="none"/>
      </font>
      <numFmt numFmtId="3" formatCode="#,##0"/>
      <alignment horizontal="right" vertical="center" textRotation="0" wrapText="0" indent="0" justifyLastLine="0" shrinkToFit="1" readingOrder="0"/>
    </dxf>
    <dxf>
      <font>
        <b val="0"/>
        <i val="0"/>
        <strike val="0"/>
        <condense val="0"/>
        <extend val="0"/>
        <outline val="0"/>
        <shadow val="0"/>
        <u val="none"/>
        <vertAlign val="baseline"/>
        <sz val="9"/>
        <color auto="1"/>
        <name val="Calibri"/>
        <family val="2"/>
        <scheme val="none"/>
      </font>
      <numFmt numFmtId="3" formatCode="#,##0"/>
      <alignment horizontal="right" vertical="center" textRotation="0" wrapText="0" indent="0" justifyLastLine="0" shrinkToFit="1" readingOrder="0"/>
    </dxf>
    <dxf>
      <font>
        <b/>
        <i val="0"/>
        <strike val="0"/>
        <condense val="0"/>
        <extend val="0"/>
        <outline val="0"/>
        <shadow val="0"/>
        <u val="none"/>
        <vertAlign val="baseline"/>
        <sz val="9"/>
        <color auto="1"/>
        <name val="Calibri"/>
        <family val="2"/>
        <scheme val="none"/>
      </font>
      <fill>
        <patternFill patternType="solid">
          <fgColor indexed="64"/>
          <bgColor rgb="FFDCE6F1"/>
        </patternFill>
      </fill>
      <alignment horizontal="left" vertical="center" textRotation="0" wrapText="0" indent="0" justifyLastLine="0" shrinkToFit="0" readingOrder="0"/>
      <border diagonalUp="0" diagonalDown="0">
        <left style="thin">
          <color rgb="FFB0B0B0"/>
        </left>
        <right style="thin">
          <color rgb="FFB0B0B0"/>
        </right>
        <top style="thin">
          <color rgb="FFB0B0B0"/>
        </top>
        <bottom style="thin">
          <color rgb="FFB0B0B0"/>
        </bottom>
        <vertical/>
        <horizontal/>
      </border>
    </dxf>
    <dxf>
      <border outline="0">
        <top style="thin">
          <color indexed="64"/>
        </top>
      </border>
    </dxf>
    <dxf>
      <font>
        <b val="0"/>
        <i val="0"/>
        <strike val="0"/>
        <condense val="0"/>
        <extend val="0"/>
        <outline val="0"/>
        <shadow val="0"/>
        <u val="none"/>
        <vertAlign val="baseline"/>
        <sz val="9"/>
        <color auto="1"/>
        <name val="Calibri"/>
        <family val="2"/>
        <scheme val="none"/>
      </font>
      <fill>
        <patternFill patternType="solid">
          <fgColor indexed="64"/>
          <bgColor theme="0"/>
        </patternFill>
      </fill>
      <alignment horizontal="right" vertical="center" textRotation="0" wrapText="0" indent="0" justifyLastLine="0" shrinkToFit="1" readingOrder="0"/>
    </dxf>
    <dxf>
      <font>
        <b/>
        <i val="0"/>
        <strike val="0"/>
        <condense val="0"/>
        <extend val="0"/>
        <outline val="0"/>
        <shadow val="0"/>
        <u val="none"/>
        <vertAlign val="baseline"/>
        <sz val="10"/>
        <color theme="1"/>
        <name val="Calibri"/>
        <family val="2"/>
        <scheme val="none"/>
      </font>
    </dxf>
    <dxf>
      <numFmt numFmtId="2" formatCode="0.00"/>
    </dxf>
    <dxf>
      <numFmt numFmtId="2" formatCode="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0"/>
        <color indexed="9"/>
        <name val="Arial"/>
        <family val="2"/>
        <scheme val="none"/>
      </font>
      <fill>
        <patternFill patternType="darkVertical">
          <fgColor rgb="FF5D87A1"/>
          <bgColor rgb="FF5D87A1"/>
        </patternFill>
      </fill>
      <alignment horizontal="general" vertical="center" textRotation="0" wrapText="0" indent="0" justifyLastLine="0" shrinkToFit="0" readingOrder="0"/>
    </dxf>
    <dxf>
      <numFmt numFmtId="2" formatCode="0.00"/>
    </dxf>
    <dxf>
      <numFmt numFmtId="2" formatCode="0.0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0"/>
        <color indexed="9"/>
        <name val="Arial"/>
        <family val="2"/>
        <scheme val="none"/>
      </font>
      <fill>
        <patternFill patternType="darkVertical">
          <fgColor rgb="FF5D87A1"/>
          <bgColor rgb="FF5D87A1"/>
        </patternFill>
      </fill>
      <alignment horizontal="general" vertical="center" textRotation="0" wrapText="0" indent="0" justifyLastLine="0" shrinkToFit="0" readingOrder="0"/>
    </dxf>
    <dxf>
      <font>
        <b val="0"/>
        <i val="0"/>
        <strike val="0"/>
        <condense val="0"/>
        <extend val="0"/>
        <outline val="0"/>
        <shadow val="0"/>
        <u val="none"/>
        <vertAlign val="baseline"/>
        <sz val="10"/>
        <color rgb="FF595959"/>
        <name val="Arial"/>
        <family val="2"/>
        <scheme val="none"/>
      </font>
      <numFmt numFmtId="2" formatCode="0.00"/>
      <alignment horizontal="righ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rgb="FF595959"/>
        <name val="Arial"/>
        <family val="2"/>
        <scheme val="none"/>
      </font>
      <numFmt numFmtId="2" formatCode="0.00"/>
      <alignment horizontal="right"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0"/>
        <color indexed="9"/>
        <name val="Arial"/>
        <family val="2"/>
        <scheme val="none"/>
      </font>
      <fill>
        <patternFill patternType="darkVertical">
          <fgColor rgb="FF5D87A1"/>
          <bgColor rgb="FF5D87A1"/>
        </patternFill>
      </fill>
      <alignment horizontal="general" vertical="center"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outline="0">
        <bottom style="thin">
          <color indexed="64"/>
        </bottom>
      </border>
    </dxf>
    <dxf>
      <font>
        <b/>
        <i val="0"/>
        <strike val="0"/>
        <condense val="0"/>
        <extend val="0"/>
        <outline val="0"/>
        <shadow val="0"/>
        <u val="none"/>
        <vertAlign val="baseline"/>
        <sz val="10"/>
        <color indexed="9"/>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outline="0">
        <bottom style="thin">
          <color indexed="64"/>
        </bottom>
      </border>
    </dxf>
    <dxf>
      <font>
        <b/>
        <i val="0"/>
        <strike val="0"/>
        <condense val="0"/>
        <extend val="0"/>
        <outline val="0"/>
        <shadow val="0"/>
        <u val="none"/>
        <vertAlign val="baseline"/>
        <sz val="10"/>
        <color indexed="9"/>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outline="0">
        <bottom style="thin">
          <color indexed="64"/>
        </bottom>
      </border>
    </dxf>
    <dxf>
      <font>
        <b/>
        <i val="0"/>
        <strike val="0"/>
        <condense val="0"/>
        <extend val="0"/>
        <outline val="0"/>
        <shadow val="0"/>
        <u val="none"/>
        <vertAlign val="baseline"/>
        <sz val="10"/>
        <color indexed="9"/>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Fatturato</a:t>
            </a:r>
            <a:r>
              <a:rPr lang="en-US" baseline="0"/>
              <a:t> nel settore Sweet biscuits, snack bars and fruit snacks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Fatturato in mln di euro</c:v>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0-6E1F-3B48-A4CE-ACED290EF297}"/>
              </c:ext>
            </c:extLst>
          </c:dPt>
          <c:cat>
            <c:strRef>
              <c:f>Market!$C$4:$C$9</c:f>
              <c:strCache>
                <c:ptCount val="6"/>
                <c:pt idx="0">
                  <c:v>France</c:v>
                </c:pt>
                <c:pt idx="1">
                  <c:v>Germany</c:v>
                </c:pt>
                <c:pt idx="2">
                  <c:v>Italy</c:v>
                </c:pt>
                <c:pt idx="3">
                  <c:v>Spain</c:v>
                </c:pt>
                <c:pt idx="4">
                  <c:v>Netherlands</c:v>
                </c:pt>
                <c:pt idx="5">
                  <c:v>Belgium</c:v>
                </c:pt>
              </c:strCache>
            </c:strRef>
          </c:cat>
          <c:val>
            <c:numRef>
              <c:f>Market!$H$4:$H$9</c:f>
              <c:numCache>
                <c:formatCode>##,#00</c:formatCode>
                <c:ptCount val="6"/>
                <c:pt idx="0">
                  <c:v>3620.5</c:v>
                </c:pt>
                <c:pt idx="1">
                  <c:v>3435.4</c:v>
                </c:pt>
                <c:pt idx="2">
                  <c:v>3024.6</c:v>
                </c:pt>
                <c:pt idx="3">
                  <c:v>1698.5</c:v>
                </c:pt>
                <c:pt idx="4">
                  <c:v>1024.3</c:v>
                </c:pt>
                <c:pt idx="5">
                  <c:v>708.1</c:v>
                </c:pt>
              </c:numCache>
            </c:numRef>
          </c:val>
          <c:extLst>
            <c:ext xmlns:c16="http://schemas.microsoft.com/office/drawing/2014/chart" uri="{C3380CC4-5D6E-409C-BE32-E72D297353CC}">
              <c16:uniqueId val="{00000000-3F0D-7242-8AA6-25F2E23EFA79}"/>
            </c:ext>
          </c:extLst>
        </c:ser>
        <c:dLbls>
          <c:showLegendKey val="0"/>
          <c:showVal val="0"/>
          <c:showCatName val="0"/>
          <c:showSerName val="0"/>
          <c:showPercent val="0"/>
          <c:showBubbleSize val="0"/>
        </c:dLbls>
        <c:gapWidth val="75"/>
        <c:overlap val="-25"/>
        <c:axId val="1230115408"/>
        <c:axId val="1855836560"/>
      </c:barChart>
      <c:catAx>
        <c:axId val="1230115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55836560"/>
        <c:crosses val="autoZero"/>
        <c:auto val="1"/>
        <c:lblAlgn val="ctr"/>
        <c:lblOffset val="100"/>
        <c:noMultiLvlLbl val="0"/>
      </c:catAx>
      <c:valAx>
        <c:axId val="1855836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Milioni di euro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3011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t>Andamento PIL reale e volumi scambiati in Francia</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Market!$C$190</c:f>
              <c:strCache>
                <c:ptCount val="1"/>
                <c:pt idx="0">
                  <c:v>ind. PIL</c:v>
                </c:pt>
              </c:strCache>
            </c:strRef>
          </c:tx>
          <c:spPr>
            <a:ln w="28575" cap="rnd">
              <a:solidFill>
                <a:schemeClr val="accent1"/>
              </a:solidFill>
              <a:round/>
            </a:ln>
            <a:effectLst/>
          </c:spPr>
          <c:marker>
            <c:symbol val="none"/>
          </c:marker>
          <c:cat>
            <c:strRef>
              <c:f>Market!$D$188:$M$188</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Market!$D$190:$M$190</c:f>
              <c:numCache>
                <c:formatCode>#,##0.00</c:formatCode>
                <c:ptCount val="10"/>
                <c:pt idx="0">
                  <c:v>100</c:v>
                </c:pt>
                <c:pt idx="1">
                  <c:v>102.21329653149687</c:v>
                </c:pt>
                <c:pt idx="2">
                  <c:v>103.6256163774425</c:v>
                </c:pt>
                <c:pt idx="3">
                  <c:v>106.4050369100981</c:v>
                </c:pt>
                <c:pt idx="4">
                  <c:v>109.3618703264578</c:v>
                </c:pt>
                <c:pt idx="5">
                  <c:v>112.92981474816909</c:v>
                </c:pt>
                <c:pt idx="6">
                  <c:v>107.63990208443191</c:v>
                </c:pt>
                <c:pt idx="7">
                  <c:v>116.45371935826216</c:v>
                </c:pt>
                <c:pt idx="8">
                  <c:v>123.29452521298947</c:v>
                </c:pt>
                <c:pt idx="9">
                  <c:v>131.04941369011786</c:v>
                </c:pt>
              </c:numCache>
            </c:numRef>
          </c:val>
          <c:smooth val="0"/>
          <c:extLst>
            <c:ext xmlns:c16="http://schemas.microsoft.com/office/drawing/2014/chart" uri="{C3380CC4-5D6E-409C-BE32-E72D297353CC}">
              <c16:uniqueId val="{00000000-DD2B-0C49-9D59-12EB4AAD3D0C}"/>
            </c:ext>
          </c:extLst>
        </c:ser>
        <c:ser>
          <c:idx val="1"/>
          <c:order val="1"/>
          <c:tx>
            <c:strRef>
              <c:f>Market!$C$192</c:f>
              <c:strCache>
                <c:ptCount val="1"/>
                <c:pt idx="0">
                  <c:v>ind. Vol</c:v>
                </c:pt>
              </c:strCache>
            </c:strRef>
          </c:tx>
          <c:spPr>
            <a:ln w="28575" cap="rnd">
              <a:solidFill>
                <a:schemeClr val="accent2"/>
              </a:solidFill>
              <a:round/>
            </a:ln>
            <a:effectLst/>
          </c:spPr>
          <c:marker>
            <c:symbol val="none"/>
          </c:marker>
          <c:cat>
            <c:strRef>
              <c:f>Market!$D$188:$M$188</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Market!$D$192:$M$192</c:f>
              <c:numCache>
                <c:formatCode>#,##0.00</c:formatCode>
                <c:ptCount val="10"/>
                <c:pt idx="0">
                  <c:v>100</c:v>
                </c:pt>
                <c:pt idx="1">
                  <c:v>99.663735126746005</c:v>
                </c:pt>
                <c:pt idx="2">
                  <c:v>100.12933264355901</c:v>
                </c:pt>
                <c:pt idx="3">
                  <c:v>99.560269011898598</c:v>
                </c:pt>
                <c:pt idx="4">
                  <c:v>98.499741334712894</c:v>
                </c:pt>
                <c:pt idx="5">
                  <c:v>98.215209518882602</c:v>
                </c:pt>
                <c:pt idx="6">
                  <c:v>101.086394205898</c:v>
                </c:pt>
                <c:pt idx="7">
                  <c:v>102.58665287118501</c:v>
                </c:pt>
                <c:pt idx="8">
                  <c:v>101.44852560786299</c:v>
                </c:pt>
                <c:pt idx="9">
                  <c:v>100.43973098810099</c:v>
                </c:pt>
              </c:numCache>
            </c:numRef>
          </c:val>
          <c:smooth val="0"/>
          <c:extLst>
            <c:ext xmlns:c16="http://schemas.microsoft.com/office/drawing/2014/chart" uri="{C3380CC4-5D6E-409C-BE32-E72D297353CC}">
              <c16:uniqueId val="{00000001-DD2B-0C49-9D59-12EB4AAD3D0C}"/>
            </c:ext>
          </c:extLst>
        </c:ser>
        <c:dLbls>
          <c:showLegendKey val="0"/>
          <c:showVal val="0"/>
          <c:showCatName val="0"/>
          <c:showSerName val="0"/>
          <c:showPercent val="0"/>
          <c:showBubbleSize val="0"/>
        </c:dLbls>
        <c:smooth val="0"/>
        <c:axId val="2135206527"/>
        <c:axId val="2135447615"/>
      </c:lineChart>
      <c:catAx>
        <c:axId val="213520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35447615"/>
        <c:crosses val="autoZero"/>
        <c:auto val="1"/>
        <c:lblAlgn val="ctr"/>
        <c:lblOffset val="100"/>
        <c:noMultiLvlLbl val="0"/>
      </c:catAx>
      <c:valAx>
        <c:axId val="2135447615"/>
        <c:scaling>
          <c:orientation val="minMax"/>
          <c:min val="7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35206527"/>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Prezzo medio al kg - valori correnti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Market!$G$216:$P$216</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Market!$G$217:$P$217</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val>
          <c:smooth val="0"/>
          <c:extLst>
            <c:ext xmlns:c16="http://schemas.microsoft.com/office/drawing/2014/chart" uri="{C3380CC4-5D6E-409C-BE32-E72D297353CC}">
              <c16:uniqueId val="{00000000-B8A1-3248-A169-B8F4FE54F874}"/>
            </c:ext>
          </c:extLst>
        </c:ser>
        <c:dLbls>
          <c:showLegendKey val="0"/>
          <c:showVal val="0"/>
          <c:showCatName val="0"/>
          <c:showSerName val="0"/>
          <c:showPercent val="0"/>
          <c:showBubbleSize val="0"/>
        </c:dLbls>
        <c:smooth val="0"/>
        <c:axId val="124805392"/>
        <c:axId val="582742544"/>
      </c:lineChart>
      <c:catAx>
        <c:axId val="12480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2742544"/>
        <c:crosses val="autoZero"/>
        <c:auto val="1"/>
        <c:lblAlgn val="ctr"/>
        <c:lblOffset val="100"/>
        <c:noMultiLvlLbl val="0"/>
      </c:catAx>
      <c:valAx>
        <c:axId val="582742544"/>
        <c:scaling>
          <c:orientation val="minMax"/>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Prezzo al 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480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Andamento relativo prezzi unitari medi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Market!$C$246</c:f>
              <c:strCache>
                <c:ptCount val="1"/>
                <c:pt idx="0">
                  <c:v>Belgium</c:v>
                </c:pt>
              </c:strCache>
            </c:strRef>
          </c:tx>
          <c:spPr>
            <a:ln w="28575" cap="rnd">
              <a:solidFill>
                <a:schemeClr val="accent1"/>
              </a:solidFill>
              <a:round/>
            </a:ln>
            <a:effectLst/>
          </c:spPr>
          <c:marker>
            <c:symbol val="none"/>
          </c:marker>
          <c:cat>
            <c:strRef>
              <c:f>Market!$H$245:$Q$245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Market!$H$246:$Q$246</c:f>
              <c:numCache>
                <c:formatCode>0.00</c:formatCode>
                <c:ptCount val="10"/>
                <c:pt idx="0">
                  <c:v>100</c:v>
                </c:pt>
                <c:pt idx="1">
                  <c:v>100.9584361932591</c:v>
                </c:pt>
                <c:pt idx="2">
                  <c:v>101.78828065547157</c:v>
                </c:pt>
                <c:pt idx="3">
                  <c:v>102.9425513391714</c:v>
                </c:pt>
                <c:pt idx="4">
                  <c:v>103.80222542757058</c:v>
                </c:pt>
                <c:pt idx="5">
                  <c:v>105.01468553134359</c:v>
                </c:pt>
                <c:pt idx="6">
                  <c:v>105.65779264214046</c:v>
                </c:pt>
                <c:pt idx="7">
                  <c:v>106.77562724014335</c:v>
                </c:pt>
                <c:pt idx="8">
                  <c:v>112.11578892426535</c:v>
                </c:pt>
                <c:pt idx="9">
                  <c:v>127.11086697414105</c:v>
                </c:pt>
              </c:numCache>
            </c:numRef>
          </c:val>
          <c:smooth val="0"/>
          <c:extLst>
            <c:ext xmlns:c16="http://schemas.microsoft.com/office/drawing/2014/chart" uri="{C3380CC4-5D6E-409C-BE32-E72D297353CC}">
              <c16:uniqueId val="{00000000-D68A-4741-BED0-F56CA4811CE3}"/>
            </c:ext>
          </c:extLst>
        </c:ser>
        <c:ser>
          <c:idx val="1"/>
          <c:order val="1"/>
          <c:tx>
            <c:strRef>
              <c:f>Market!$C$247</c:f>
              <c:strCache>
                <c:ptCount val="1"/>
                <c:pt idx="0">
                  <c:v>France</c:v>
                </c:pt>
              </c:strCache>
            </c:strRef>
          </c:tx>
          <c:spPr>
            <a:ln w="38100" cap="rnd">
              <a:solidFill>
                <a:schemeClr val="accent2"/>
              </a:solidFill>
              <a:round/>
            </a:ln>
            <a:effectLst/>
          </c:spPr>
          <c:marker>
            <c:symbol val="none"/>
          </c:marker>
          <c:cat>
            <c:strRef>
              <c:f>Market!$H$245:$Q$245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Market!$H$247:$Q$247</c:f>
              <c:numCache>
                <c:formatCode>0.00</c:formatCode>
                <c:ptCount val="10"/>
                <c:pt idx="0">
                  <c:v>100</c:v>
                </c:pt>
                <c:pt idx="1">
                  <c:v>102.81420134677045</c:v>
                </c:pt>
                <c:pt idx="2">
                  <c:v>106.78817879923956</c:v>
                </c:pt>
                <c:pt idx="3">
                  <c:v>108.66519318461823</c:v>
                </c:pt>
                <c:pt idx="4">
                  <c:v>111.43065020480958</c:v>
                </c:pt>
                <c:pt idx="5">
                  <c:v>112.94378727270087</c:v>
                </c:pt>
                <c:pt idx="6">
                  <c:v>113.60348932339434</c:v>
                </c:pt>
                <c:pt idx="7">
                  <c:v>115.23387290957385</c:v>
                </c:pt>
                <c:pt idx="8">
                  <c:v>123.02155827982155</c:v>
                </c:pt>
                <c:pt idx="9">
                  <c:v>138.16739776450365</c:v>
                </c:pt>
              </c:numCache>
            </c:numRef>
          </c:val>
          <c:smooth val="0"/>
          <c:extLst>
            <c:ext xmlns:c16="http://schemas.microsoft.com/office/drawing/2014/chart" uri="{C3380CC4-5D6E-409C-BE32-E72D297353CC}">
              <c16:uniqueId val="{00000001-D68A-4741-BED0-F56CA4811CE3}"/>
            </c:ext>
          </c:extLst>
        </c:ser>
        <c:ser>
          <c:idx val="2"/>
          <c:order val="2"/>
          <c:tx>
            <c:strRef>
              <c:f>Market!$C$248</c:f>
              <c:strCache>
                <c:ptCount val="1"/>
                <c:pt idx="0">
                  <c:v>Germany</c:v>
                </c:pt>
              </c:strCache>
            </c:strRef>
          </c:tx>
          <c:spPr>
            <a:ln w="28575" cap="rnd">
              <a:solidFill>
                <a:schemeClr val="accent3"/>
              </a:solidFill>
              <a:round/>
            </a:ln>
            <a:effectLst/>
          </c:spPr>
          <c:marker>
            <c:symbol val="none"/>
          </c:marker>
          <c:cat>
            <c:strRef>
              <c:f>Market!$H$245:$Q$245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Market!$H$248:$Q$248</c:f>
              <c:numCache>
                <c:formatCode>0.00</c:formatCode>
                <c:ptCount val="10"/>
                <c:pt idx="0">
                  <c:v>100</c:v>
                </c:pt>
                <c:pt idx="1">
                  <c:v>101.67682402887561</c:v>
                </c:pt>
                <c:pt idx="2">
                  <c:v>103.46071621936004</c:v>
                </c:pt>
                <c:pt idx="3">
                  <c:v>105.60056087924066</c:v>
                </c:pt>
                <c:pt idx="4">
                  <c:v>109.2310094736648</c:v>
                </c:pt>
                <c:pt idx="5">
                  <c:v>111.82919153020295</c:v>
                </c:pt>
                <c:pt idx="6">
                  <c:v>113.82838000774515</c:v>
                </c:pt>
                <c:pt idx="7">
                  <c:v>116.8983508964802</c:v>
                </c:pt>
                <c:pt idx="8">
                  <c:v>126.35218057862735</c:v>
                </c:pt>
                <c:pt idx="9">
                  <c:v>149.28347109573369</c:v>
                </c:pt>
              </c:numCache>
            </c:numRef>
          </c:val>
          <c:smooth val="0"/>
          <c:extLst>
            <c:ext xmlns:c16="http://schemas.microsoft.com/office/drawing/2014/chart" uri="{C3380CC4-5D6E-409C-BE32-E72D297353CC}">
              <c16:uniqueId val="{00000002-D68A-4741-BED0-F56CA4811CE3}"/>
            </c:ext>
          </c:extLst>
        </c:ser>
        <c:ser>
          <c:idx val="3"/>
          <c:order val="3"/>
          <c:tx>
            <c:strRef>
              <c:f>Market!$C$249</c:f>
              <c:strCache>
                <c:ptCount val="1"/>
                <c:pt idx="0">
                  <c:v>Italy</c:v>
                </c:pt>
              </c:strCache>
            </c:strRef>
          </c:tx>
          <c:spPr>
            <a:ln w="28575" cap="rnd">
              <a:solidFill>
                <a:schemeClr val="accent4"/>
              </a:solidFill>
              <a:round/>
            </a:ln>
            <a:effectLst/>
          </c:spPr>
          <c:marker>
            <c:symbol val="none"/>
          </c:marker>
          <c:cat>
            <c:strRef>
              <c:f>Market!$H$245:$Q$245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Market!$H$249:$Q$249</c:f>
              <c:numCache>
                <c:formatCode>0.00</c:formatCode>
                <c:ptCount val="10"/>
                <c:pt idx="0">
                  <c:v>100</c:v>
                </c:pt>
                <c:pt idx="1">
                  <c:v>102.01473059996596</c:v>
                </c:pt>
                <c:pt idx="2">
                  <c:v>103.53270387435578</c:v>
                </c:pt>
                <c:pt idx="3">
                  <c:v>103.26099121833523</c:v>
                </c:pt>
                <c:pt idx="4">
                  <c:v>104.09915764859849</c:v>
                </c:pt>
                <c:pt idx="5">
                  <c:v>104.90460009356504</c:v>
                </c:pt>
                <c:pt idx="6">
                  <c:v>102.43678258540545</c:v>
                </c:pt>
                <c:pt idx="7">
                  <c:v>103.72229658421065</c:v>
                </c:pt>
                <c:pt idx="8">
                  <c:v>109.42990810574275</c:v>
                </c:pt>
                <c:pt idx="9">
                  <c:v>117.48792903013489</c:v>
                </c:pt>
              </c:numCache>
            </c:numRef>
          </c:val>
          <c:smooth val="0"/>
          <c:extLst>
            <c:ext xmlns:c16="http://schemas.microsoft.com/office/drawing/2014/chart" uri="{C3380CC4-5D6E-409C-BE32-E72D297353CC}">
              <c16:uniqueId val="{00000003-D68A-4741-BED0-F56CA4811CE3}"/>
            </c:ext>
          </c:extLst>
        </c:ser>
        <c:ser>
          <c:idx val="4"/>
          <c:order val="4"/>
          <c:tx>
            <c:strRef>
              <c:f>Market!$C$250</c:f>
              <c:strCache>
                <c:ptCount val="1"/>
                <c:pt idx="0">
                  <c:v>Netherlands</c:v>
                </c:pt>
              </c:strCache>
            </c:strRef>
          </c:tx>
          <c:spPr>
            <a:ln w="28575" cap="rnd">
              <a:solidFill>
                <a:schemeClr val="accent5"/>
              </a:solidFill>
              <a:round/>
            </a:ln>
            <a:effectLst/>
          </c:spPr>
          <c:marker>
            <c:symbol val="none"/>
          </c:marker>
          <c:cat>
            <c:strRef>
              <c:f>Market!$H$245:$Q$245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Market!$H$250:$Q$250</c:f>
              <c:numCache>
                <c:formatCode>0.00</c:formatCode>
                <c:ptCount val="10"/>
                <c:pt idx="0">
                  <c:v>100</c:v>
                </c:pt>
                <c:pt idx="1">
                  <c:v>103.65726805983458</c:v>
                </c:pt>
                <c:pt idx="2">
                  <c:v>106.33986198149591</c:v>
                </c:pt>
                <c:pt idx="3">
                  <c:v>108.40206113173136</c:v>
                </c:pt>
                <c:pt idx="4">
                  <c:v>110.86392982913786</c:v>
                </c:pt>
                <c:pt idx="5">
                  <c:v>113.53251629475727</c:v>
                </c:pt>
                <c:pt idx="6">
                  <c:v>114.8155822384177</c:v>
                </c:pt>
                <c:pt idx="7">
                  <c:v>118.21310680883394</c:v>
                </c:pt>
                <c:pt idx="8">
                  <c:v>125.24755549181228</c:v>
                </c:pt>
                <c:pt idx="9">
                  <c:v>145.28982274942663</c:v>
                </c:pt>
              </c:numCache>
            </c:numRef>
          </c:val>
          <c:smooth val="0"/>
          <c:extLst>
            <c:ext xmlns:c16="http://schemas.microsoft.com/office/drawing/2014/chart" uri="{C3380CC4-5D6E-409C-BE32-E72D297353CC}">
              <c16:uniqueId val="{00000004-D68A-4741-BED0-F56CA4811CE3}"/>
            </c:ext>
          </c:extLst>
        </c:ser>
        <c:ser>
          <c:idx val="5"/>
          <c:order val="5"/>
          <c:tx>
            <c:strRef>
              <c:f>Market!$C$251</c:f>
              <c:strCache>
                <c:ptCount val="1"/>
                <c:pt idx="0">
                  <c:v>Spain</c:v>
                </c:pt>
              </c:strCache>
            </c:strRef>
          </c:tx>
          <c:spPr>
            <a:ln w="28575" cap="rnd">
              <a:solidFill>
                <a:schemeClr val="accent6"/>
              </a:solidFill>
              <a:round/>
            </a:ln>
            <a:effectLst/>
          </c:spPr>
          <c:marker>
            <c:symbol val="none"/>
          </c:marker>
          <c:cat>
            <c:strRef>
              <c:f>Market!$H$245:$Q$245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Market!$H$251:$Q$251</c:f>
              <c:numCache>
                <c:formatCode>0.00</c:formatCode>
                <c:ptCount val="10"/>
                <c:pt idx="0">
                  <c:v>100</c:v>
                </c:pt>
                <c:pt idx="1">
                  <c:v>99.427263813912717</c:v>
                </c:pt>
                <c:pt idx="2">
                  <c:v>100.00620163986345</c:v>
                </c:pt>
                <c:pt idx="3">
                  <c:v>101.6475295074889</c:v>
                </c:pt>
                <c:pt idx="4">
                  <c:v>104.71883149201224</c:v>
                </c:pt>
                <c:pt idx="5">
                  <c:v>106.40071151153485</c:v>
                </c:pt>
                <c:pt idx="6">
                  <c:v>105.7985243179177</c:v>
                </c:pt>
                <c:pt idx="7">
                  <c:v>108.14522179432029</c:v>
                </c:pt>
                <c:pt idx="8">
                  <c:v>121.37603656602619</c:v>
                </c:pt>
                <c:pt idx="9">
                  <c:v>133.33912269440572</c:v>
                </c:pt>
              </c:numCache>
            </c:numRef>
          </c:val>
          <c:smooth val="0"/>
          <c:extLst>
            <c:ext xmlns:c16="http://schemas.microsoft.com/office/drawing/2014/chart" uri="{C3380CC4-5D6E-409C-BE32-E72D297353CC}">
              <c16:uniqueId val="{00000005-D68A-4741-BED0-F56CA4811CE3}"/>
            </c:ext>
          </c:extLst>
        </c:ser>
        <c:dLbls>
          <c:showLegendKey val="0"/>
          <c:showVal val="0"/>
          <c:showCatName val="0"/>
          <c:showSerName val="0"/>
          <c:showPercent val="0"/>
          <c:showBubbleSize val="0"/>
        </c:dLbls>
        <c:smooth val="0"/>
        <c:axId val="582887056"/>
        <c:axId val="2078530063"/>
      </c:lineChart>
      <c:catAx>
        <c:axId val="582887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78530063"/>
        <c:crosses val="autoZero"/>
        <c:auto val="1"/>
        <c:lblAlgn val="ctr"/>
        <c:lblOffset val="100"/>
        <c:noMultiLvlLbl val="0"/>
      </c:catAx>
      <c:valAx>
        <c:axId val="2078530063"/>
        <c:scaling>
          <c:orientation val="minMax"/>
          <c:max val="160"/>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2887056"/>
        <c:crosses val="autoZero"/>
        <c:crossBetween val="between"/>
        <c:minorUnit val="0.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kern="1200" spc="0" baseline="0">
                <a:solidFill>
                  <a:sysClr val="windowText" lastClr="000000">
                    <a:lumMod val="65000"/>
                    <a:lumOff val="35000"/>
                  </a:sysClr>
                </a:solidFill>
              </a:rPr>
              <a:t>Volume pro-capite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B501-9D44-88C8-D40E0C8D7EEB}"/>
              </c:ext>
            </c:extLst>
          </c:dPt>
          <c:cat>
            <c:strRef>
              <c:f>Market!$R$34:$R$39</c:f>
              <c:strCache>
                <c:ptCount val="6"/>
                <c:pt idx="0">
                  <c:v>Italy</c:v>
                </c:pt>
                <c:pt idx="1">
                  <c:v>Netherlands</c:v>
                </c:pt>
                <c:pt idx="2">
                  <c:v>Belgium</c:v>
                </c:pt>
                <c:pt idx="3">
                  <c:v>Spain</c:v>
                </c:pt>
                <c:pt idx="4">
                  <c:v>France</c:v>
                </c:pt>
                <c:pt idx="5">
                  <c:v>Germany</c:v>
                </c:pt>
              </c:strCache>
            </c:strRef>
          </c:cat>
          <c:val>
            <c:numRef>
              <c:f>Market!$W$34:$W$39</c:f>
              <c:numCache>
                <c:formatCode>0.00</c:formatCode>
                <c:ptCount val="6"/>
                <c:pt idx="0">
                  <c:v>9.1</c:v>
                </c:pt>
                <c:pt idx="1">
                  <c:v>8.3000000000000007</c:v>
                </c:pt>
                <c:pt idx="2">
                  <c:v>7.2</c:v>
                </c:pt>
                <c:pt idx="3">
                  <c:v>6.4</c:v>
                </c:pt>
                <c:pt idx="4">
                  <c:v>5.9</c:v>
                </c:pt>
                <c:pt idx="5">
                  <c:v>4.7</c:v>
                </c:pt>
              </c:numCache>
            </c:numRef>
          </c:val>
          <c:extLst>
            <c:ext xmlns:c16="http://schemas.microsoft.com/office/drawing/2014/chart" uri="{C3380CC4-5D6E-409C-BE32-E72D297353CC}">
              <c16:uniqueId val="{00000000-B501-9D44-88C8-D40E0C8D7EEB}"/>
            </c:ext>
          </c:extLst>
        </c:ser>
        <c:dLbls>
          <c:showLegendKey val="0"/>
          <c:showVal val="0"/>
          <c:showCatName val="0"/>
          <c:showSerName val="0"/>
          <c:showPercent val="0"/>
          <c:showBubbleSize val="0"/>
        </c:dLbls>
        <c:gapWidth val="75"/>
        <c:overlap val="-25"/>
        <c:axId val="579996320"/>
        <c:axId val="675023184"/>
      </c:barChart>
      <c:catAx>
        <c:axId val="579996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75023184"/>
        <c:crosses val="autoZero"/>
        <c:auto val="1"/>
        <c:lblAlgn val="ctr"/>
        <c:lblOffset val="100"/>
        <c:noMultiLvlLbl val="0"/>
      </c:catAx>
      <c:valAx>
        <c:axId val="675023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rPr>
                  <a:t>Volume pro-capite [kg/persona]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7999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Valore</a:t>
            </a:r>
            <a:r>
              <a:rPr lang="it-IT" baseline="0"/>
              <a:t> per segmenti - 2023</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88-7D45-B667-0180EA976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88-7D45-B667-0180EA9762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88-7D45-B667-0180EA976270}"/>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Market!$D$270:$D$272</c:f>
              <c:strCache>
                <c:ptCount val="3"/>
                <c:pt idx="0">
                  <c:v>Fruit Snacks</c:v>
                </c:pt>
                <c:pt idx="1">
                  <c:v>Snack Bars</c:v>
                </c:pt>
                <c:pt idx="2">
                  <c:v>Sweet Biscuits</c:v>
                </c:pt>
              </c:strCache>
            </c:strRef>
          </c:cat>
          <c:val>
            <c:numRef>
              <c:f>Market!$G$270:$G$272</c:f>
              <c:numCache>
                <c:formatCode>##,#00</c:formatCode>
                <c:ptCount val="3"/>
                <c:pt idx="0">
                  <c:v>597</c:v>
                </c:pt>
                <c:pt idx="1">
                  <c:v>225.3</c:v>
                </c:pt>
                <c:pt idx="2">
                  <c:v>2798.2</c:v>
                </c:pt>
              </c:numCache>
            </c:numRef>
          </c:val>
          <c:extLst>
            <c:ext xmlns:c16="http://schemas.microsoft.com/office/drawing/2014/chart" uri="{C3380CC4-5D6E-409C-BE32-E72D297353CC}">
              <c16:uniqueId val="{00000000-3CC5-7946-B82A-F1777BB989B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Andamento fatturati per segmenti  - FR</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Market!$D$286</c:f>
              <c:strCache>
                <c:ptCount val="1"/>
                <c:pt idx="0">
                  <c:v>Snack Bars</c:v>
                </c:pt>
              </c:strCache>
            </c:strRef>
          </c:tx>
          <c:spPr>
            <a:solidFill>
              <a:schemeClr val="accent1"/>
            </a:solidFill>
            <a:ln>
              <a:noFill/>
            </a:ln>
            <a:effectLst/>
          </c:spPr>
          <c:invertIfNegative val="0"/>
          <c:cat>
            <c:strRef>
              <c:f>Market!$H$285:$Q$285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Market!$H$286:$Q$286</c:f>
              <c:numCache>
                <c:formatCode>##,#00</c:formatCode>
                <c:ptCount val="10"/>
                <c:pt idx="0">
                  <c:v>144.1</c:v>
                </c:pt>
                <c:pt idx="1">
                  <c:v>151.4</c:v>
                </c:pt>
                <c:pt idx="2">
                  <c:v>158.69999999999999</c:v>
                </c:pt>
                <c:pt idx="3">
                  <c:v>166.1</c:v>
                </c:pt>
                <c:pt idx="4">
                  <c:v>176.2</c:v>
                </c:pt>
                <c:pt idx="5">
                  <c:v>186.4</c:v>
                </c:pt>
                <c:pt idx="6">
                  <c:v>178.5</c:v>
                </c:pt>
                <c:pt idx="7">
                  <c:v>189.2</c:v>
                </c:pt>
                <c:pt idx="8">
                  <c:v>204.1</c:v>
                </c:pt>
                <c:pt idx="9">
                  <c:v>225.3</c:v>
                </c:pt>
              </c:numCache>
            </c:numRef>
          </c:val>
          <c:extLst>
            <c:ext xmlns:c16="http://schemas.microsoft.com/office/drawing/2014/chart" uri="{C3380CC4-5D6E-409C-BE32-E72D297353CC}">
              <c16:uniqueId val="{00000000-D448-C742-ABE8-465674363409}"/>
            </c:ext>
          </c:extLst>
        </c:ser>
        <c:ser>
          <c:idx val="1"/>
          <c:order val="1"/>
          <c:tx>
            <c:strRef>
              <c:f>Market!$D$287</c:f>
              <c:strCache>
                <c:ptCount val="1"/>
                <c:pt idx="0">
                  <c:v>Fruit Snacks</c:v>
                </c:pt>
              </c:strCache>
            </c:strRef>
          </c:tx>
          <c:spPr>
            <a:solidFill>
              <a:schemeClr val="accent2"/>
            </a:solidFill>
            <a:ln>
              <a:noFill/>
            </a:ln>
            <a:effectLst/>
          </c:spPr>
          <c:invertIfNegative val="0"/>
          <c:cat>
            <c:strRef>
              <c:f>Market!$H$285:$Q$285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Market!$H$287:$Q$287</c:f>
              <c:numCache>
                <c:formatCode>##,#00</c:formatCode>
                <c:ptCount val="10"/>
                <c:pt idx="0">
                  <c:v>339.1</c:v>
                </c:pt>
                <c:pt idx="1">
                  <c:v>372.1</c:v>
                </c:pt>
                <c:pt idx="2">
                  <c:v>401.3</c:v>
                </c:pt>
                <c:pt idx="3">
                  <c:v>428</c:v>
                </c:pt>
                <c:pt idx="4">
                  <c:v>454.2</c:v>
                </c:pt>
                <c:pt idx="5">
                  <c:v>471.3</c:v>
                </c:pt>
                <c:pt idx="6">
                  <c:v>497.7</c:v>
                </c:pt>
                <c:pt idx="7">
                  <c:v>533.79999999999995</c:v>
                </c:pt>
                <c:pt idx="8">
                  <c:v>552.6</c:v>
                </c:pt>
                <c:pt idx="9">
                  <c:v>597</c:v>
                </c:pt>
              </c:numCache>
            </c:numRef>
          </c:val>
          <c:extLst>
            <c:ext xmlns:c16="http://schemas.microsoft.com/office/drawing/2014/chart" uri="{C3380CC4-5D6E-409C-BE32-E72D297353CC}">
              <c16:uniqueId val="{00000001-D448-C742-ABE8-465674363409}"/>
            </c:ext>
          </c:extLst>
        </c:ser>
        <c:ser>
          <c:idx val="2"/>
          <c:order val="2"/>
          <c:tx>
            <c:strRef>
              <c:f>Market!$D$288</c:f>
              <c:strCache>
                <c:ptCount val="1"/>
                <c:pt idx="0">
                  <c:v>Sweet Biscuits</c:v>
                </c:pt>
              </c:strCache>
            </c:strRef>
          </c:tx>
          <c:spPr>
            <a:solidFill>
              <a:schemeClr val="accent3"/>
            </a:solidFill>
            <a:ln>
              <a:noFill/>
            </a:ln>
            <a:effectLst/>
          </c:spPr>
          <c:invertIfNegative val="0"/>
          <c:cat>
            <c:strRef>
              <c:f>Market!$H$285:$Q$285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Market!$H$288:$Q$288</c:f>
              <c:numCache>
                <c:formatCode>##,#00</c:formatCode>
                <c:ptCount val="10"/>
                <c:pt idx="0">
                  <c:v>2125.6999999999998</c:v>
                </c:pt>
                <c:pt idx="1">
                  <c:v>2149.8000000000002</c:v>
                </c:pt>
                <c:pt idx="2">
                  <c:v>2229.6</c:v>
                </c:pt>
                <c:pt idx="3">
                  <c:v>2228.4</c:v>
                </c:pt>
                <c:pt idx="4">
                  <c:v>2233.1999999999998</c:v>
                </c:pt>
                <c:pt idx="5">
                  <c:v>2236.3000000000002</c:v>
                </c:pt>
                <c:pt idx="6">
                  <c:v>2319.8000000000002</c:v>
                </c:pt>
                <c:pt idx="7">
                  <c:v>2361.1</c:v>
                </c:pt>
                <c:pt idx="8">
                  <c:v>2499.4</c:v>
                </c:pt>
                <c:pt idx="9">
                  <c:v>2798.2</c:v>
                </c:pt>
              </c:numCache>
            </c:numRef>
          </c:val>
          <c:extLst>
            <c:ext xmlns:c16="http://schemas.microsoft.com/office/drawing/2014/chart" uri="{C3380CC4-5D6E-409C-BE32-E72D297353CC}">
              <c16:uniqueId val="{00000002-D448-C742-ABE8-465674363409}"/>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78343888"/>
        <c:axId val="778968576"/>
      </c:barChart>
      <c:catAx>
        <c:axId val="77834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968576"/>
        <c:crosses val="autoZero"/>
        <c:auto val="1"/>
        <c:lblAlgn val="ctr"/>
        <c:lblOffset val="100"/>
        <c:noMultiLvlLbl val="0"/>
      </c:catAx>
      <c:valAx>
        <c:axId val="778968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Fatturato</a:t>
                </a:r>
                <a:r>
                  <a:rPr lang="it-IT" baseline="0"/>
                  <a:t> in milioni [ euro]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34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Indice andamento fatturati per segmenti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Market!$D$294</c:f>
              <c:strCache>
                <c:ptCount val="1"/>
                <c:pt idx="0">
                  <c:v>Snack Bars</c:v>
                </c:pt>
              </c:strCache>
            </c:strRef>
          </c:tx>
          <c:spPr>
            <a:ln w="28575" cap="rnd">
              <a:solidFill>
                <a:schemeClr val="accent1"/>
              </a:solidFill>
              <a:round/>
            </a:ln>
            <a:effectLst/>
          </c:spPr>
          <c:marker>
            <c:symbol val="none"/>
          </c:marker>
          <c:cat>
            <c:strRef>
              <c:f>Market!$F$293:$O$293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Market!$F$294:$O$294</c:f>
              <c:numCache>
                <c:formatCode>0.00</c:formatCode>
                <c:ptCount val="10"/>
                <c:pt idx="0">
                  <c:v>100</c:v>
                </c:pt>
                <c:pt idx="1">
                  <c:v>105.06592643997226</c:v>
                </c:pt>
                <c:pt idx="2">
                  <c:v>110.13185287994447</c:v>
                </c:pt>
                <c:pt idx="3">
                  <c:v>115.26717557251909</c:v>
                </c:pt>
                <c:pt idx="4">
                  <c:v>122.2761970853574</c:v>
                </c:pt>
                <c:pt idx="5">
                  <c:v>129.35461485079807</c:v>
                </c:pt>
                <c:pt idx="6">
                  <c:v>123.87231089521167</c:v>
                </c:pt>
                <c:pt idx="7">
                  <c:v>131.29770992366412</c:v>
                </c:pt>
                <c:pt idx="8">
                  <c:v>141.63775156141568</c:v>
                </c:pt>
                <c:pt idx="9">
                  <c:v>156.34975711311588</c:v>
                </c:pt>
              </c:numCache>
            </c:numRef>
          </c:val>
          <c:smooth val="0"/>
          <c:extLst>
            <c:ext xmlns:c16="http://schemas.microsoft.com/office/drawing/2014/chart" uri="{C3380CC4-5D6E-409C-BE32-E72D297353CC}">
              <c16:uniqueId val="{00000000-4642-F848-8020-81C9897C23E3}"/>
            </c:ext>
          </c:extLst>
        </c:ser>
        <c:ser>
          <c:idx val="1"/>
          <c:order val="1"/>
          <c:tx>
            <c:strRef>
              <c:f>Market!$D$295</c:f>
              <c:strCache>
                <c:ptCount val="1"/>
                <c:pt idx="0">
                  <c:v>Fruit Snacks</c:v>
                </c:pt>
              </c:strCache>
            </c:strRef>
          </c:tx>
          <c:spPr>
            <a:ln w="28575" cap="rnd">
              <a:solidFill>
                <a:schemeClr val="accent2"/>
              </a:solidFill>
              <a:round/>
            </a:ln>
            <a:effectLst/>
          </c:spPr>
          <c:marker>
            <c:symbol val="none"/>
          </c:marker>
          <c:cat>
            <c:strRef>
              <c:f>Market!$F$293:$O$293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Market!$F$295:$O$295</c:f>
              <c:numCache>
                <c:formatCode>0.00</c:formatCode>
                <c:ptCount val="10"/>
                <c:pt idx="0">
                  <c:v>100</c:v>
                </c:pt>
                <c:pt idx="1">
                  <c:v>109.73164258330877</c:v>
                </c:pt>
                <c:pt idx="2">
                  <c:v>118.34267177823649</c:v>
                </c:pt>
                <c:pt idx="3">
                  <c:v>126.21645532291359</c:v>
                </c:pt>
                <c:pt idx="4">
                  <c:v>133.94278973754055</c:v>
                </c:pt>
                <c:pt idx="5">
                  <c:v>138.98554998525506</c:v>
                </c:pt>
                <c:pt idx="6">
                  <c:v>146.77086405190207</c:v>
                </c:pt>
                <c:pt idx="7">
                  <c:v>157.41669124152165</c:v>
                </c:pt>
                <c:pt idx="8">
                  <c:v>162.96077853140667</c:v>
                </c:pt>
                <c:pt idx="9">
                  <c:v>176.05426127985845</c:v>
                </c:pt>
              </c:numCache>
            </c:numRef>
          </c:val>
          <c:smooth val="0"/>
          <c:extLst>
            <c:ext xmlns:c16="http://schemas.microsoft.com/office/drawing/2014/chart" uri="{C3380CC4-5D6E-409C-BE32-E72D297353CC}">
              <c16:uniqueId val="{00000001-4642-F848-8020-81C9897C23E3}"/>
            </c:ext>
          </c:extLst>
        </c:ser>
        <c:ser>
          <c:idx val="2"/>
          <c:order val="2"/>
          <c:tx>
            <c:strRef>
              <c:f>Market!$D$296</c:f>
              <c:strCache>
                <c:ptCount val="1"/>
                <c:pt idx="0">
                  <c:v>Sweet Biscuits</c:v>
                </c:pt>
              </c:strCache>
            </c:strRef>
          </c:tx>
          <c:spPr>
            <a:ln w="28575" cap="rnd">
              <a:solidFill>
                <a:schemeClr val="accent3"/>
              </a:solidFill>
              <a:round/>
            </a:ln>
            <a:effectLst/>
          </c:spPr>
          <c:marker>
            <c:symbol val="none"/>
          </c:marker>
          <c:cat>
            <c:strRef>
              <c:f>Market!$F$293:$O$293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Market!$F$296:$O$296</c:f>
              <c:numCache>
                <c:formatCode>0.00</c:formatCode>
                <c:ptCount val="10"/>
                <c:pt idx="0">
                  <c:v>100</c:v>
                </c:pt>
                <c:pt idx="1">
                  <c:v>101.13374417838831</c:v>
                </c:pt>
                <c:pt idx="2">
                  <c:v>104.88780166533378</c:v>
                </c:pt>
                <c:pt idx="3">
                  <c:v>104.8313496730489</c:v>
                </c:pt>
                <c:pt idx="4">
                  <c:v>105.05715764218846</c:v>
                </c:pt>
                <c:pt idx="5">
                  <c:v>105.2029919555911</c:v>
                </c:pt>
                <c:pt idx="6">
                  <c:v>109.13110975208168</c:v>
                </c:pt>
                <c:pt idx="7">
                  <c:v>111.07399915322011</c:v>
                </c:pt>
                <c:pt idx="8">
                  <c:v>117.5800912640542</c:v>
                </c:pt>
                <c:pt idx="9">
                  <c:v>131.63663734299288</c:v>
                </c:pt>
              </c:numCache>
            </c:numRef>
          </c:val>
          <c:smooth val="0"/>
          <c:extLst>
            <c:ext xmlns:c16="http://schemas.microsoft.com/office/drawing/2014/chart" uri="{C3380CC4-5D6E-409C-BE32-E72D297353CC}">
              <c16:uniqueId val="{00000002-4642-F848-8020-81C9897C23E3}"/>
            </c:ext>
          </c:extLst>
        </c:ser>
        <c:ser>
          <c:idx val="3"/>
          <c:order val="3"/>
          <c:tx>
            <c:strRef>
              <c:f>Market!$D$297</c:f>
              <c:strCache>
                <c:ptCount val="1"/>
                <c:pt idx="0">
                  <c:v>Sweet Biscuits, Snack Bars and Fruit Snacks</c:v>
                </c:pt>
              </c:strCache>
            </c:strRef>
          </c:tx>
          <c:spPr>
            <a:ln w="28575" cap="rnd">
              <a:solidFill>
                <a:schemeClr val="accent4"/>
              </a:solidFill>
              <a:round/>
            </a:ln>
            <a:effectLst/>
          </c:spPr>
          <c:marker>
            <c:symbol val="none"/>
          </c:marker>
          <c:cat>
            <c:strRef>
              <c:f>Market!$F$293:$O$293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Market!$F$297:$O$297</c:f>
              <c:numCache>
                <c:formatCode>0.00</c:formatCode>
                <c:ptCount val="10"/>
                <c:pt idx="0">
                  <c:v>100</c:v>
                </c:pt>
                <c:pt idx="1">
                  <c:v>102.46847330292461</c:v>
                </c:pt>
                <c:pt idx="2">
                  <c:v>106.92629077388938</c:v>
                </c:pt>
                <c:pt idx="3">
                  <c:v>108.1873586569052</c:v>
                </c:pt>
                <c:pt idx="4">
                  <c:v>109.75890221932616</c:v>
                </c:pt>
                <c:pt idx="5">
                  <c:v>110.92797730844417</c:v>
                </c:pt>
                <c:pt idx="6">
                  <c:v>114.83767104910115</c:v>
                </c:pt>
                <c:pt idx="7">
                  <c:v>118.21457319176665</c:v>
                </c:pt>
                <c:pt idx="8">
                  <c:v>124.80355705469736</c:v>
                </c:pt>
                <c:pt idx="9">
                  <c:v>138.77496262792747</c:v>
                </c:pt>
              </c:numCache>
            </c:numRef>
          </c:val>
          <c:smooth val="0"/>
          <c:extLst>
            <c:ext xmlns:c16="http://schemas.microsoft.com/office/drawing/2014/chart" uri="{C3380CC4-5D6E-409C-BE32-E72D297353CC}">
              <c16:uniqueId val="{00000003-4642-F848-8020-81C9897C23E3}"/>
            </c:ext>
          </c:extLst>
        </c:ser>
        <c:dLbls>
          <c:showLegendKey val="0"/>
          <c:showVal val="0"/>
          <c:showCatName val="0"/>
          <c:showSerName val="0"/>
          <c:showPercent val="0"/>
          <c:showBubbleSize val="0"/>
        </c:dLbls>
        <c:smooth val="0"/>
        <c:axId val="778996736"/>
        <c:axId val="779020848"/>
      </c:lineChart>
      <c:catAx>
        <c:axId val="77899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9020848"/>
        <c:crosses val="autoZero"/>
        <c:auto val="1"/>
        <c:lblAlgn val="ctr"/>
        <c:lblOffset val="100"/>
        <c:noMultiLvlLbl val="0"/>
      </c:catAx>
      <c:valAx>
        <c:axId val="779020848"/>
        <c:scaling>
          <c:orientation val="minMax"/>
          <c:max val="200"/>
          <c:min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99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Volume per segmenti  - 2023 FR</a:t>
            </a:r>
          </a:p>
        </c:rich>
      </c:tx>
      <c:layout>
        <c:manualLayout>
          <c:xMode val="edge"/>
          <c:yMode val="edge"/>
          <c:x val="0.30205275574841922"/>
          <c:y val="3.899330349346067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47-6946-A55E-6DA2AD89ED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6847-6946-A55E-6DA2AD89ED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25-E04C-A783-6ED060FA7795}"/>
              </c:ext>
            </c:extLst>
          </c:dPt>
          <c:dLbls>
            <c:dLbl>
              <c:idx val="0"/>
              <c:layout>
                <c:manualLayout>
                  <c:x val="3.5884296176675816E-2"/>
                  <c:y val="-1.2998141747142816E-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847-6946-A55E-6DA2AD89EDE3}"/>
                </c:ext>
              </c:extLst>
            </c:dLbl>
            <c:dLbl>
              <c:idx val="1"/>
              <c:layout>
                <c:manualLayout>
                  <c:x val="2.7895952030225043E-2"/>
                  <c:y val="3.050471302991494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847-6946-A55E-6DA2AD89EDE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Market!$D$328:$D$330</c:f>
              <c:strCache>
                <c:ptCount val="3"/>
                <c:pt idx="0">
                  <c:v>Snack Bars</c:v>
                </c:pt>
                <c:pt idx="1">
                  <c:v>Fruit Snacks</c:v>
                </c:pt>
                <c:pt idx="2">
                  <c:v>Sweet Biscuits</c:v>
                </c:pt>
              </c:strCache>
            </c:strRef>
          </c:cat>
          <c:val>
            <c:numRef>
              <c:f>Market!$G$328:$G$330</c:f>
              <c:numCache>
                <c:formatCode>##,#00</c:formatCode>
                <c:ptCount val="3"/>
                <c:pt idx="0">
                  <c:v>13.3</c:v>
                </c:pt>
                <c:pt idx="1">
                  <c:v>41.6</c:v>
                </c:pt>
                <c:pt idx="2">
                  <c:v>333.4</c:v>
                </c:pt>
              </c:numCache>
            </c:numRef>
          </c:val>
          <c:extLst>
            <c:ext xmlns:c16="http://schemas.microsoft.com/office/drawing/2014/chart" uri="{C3380CC4-5D6E-409C-BE32-E72D297353CC}">
              <c16:uniqueId val="{00000000-6847-6946-A55E-6DA2AD89EDE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Andamento dei volumi per segmenti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Market!$D$346</c:f>
              <c:strCache>
                <c:ptCount val="1"/>
                <c:pt idx="0">
                  <c:v>Snack Bars</c:v>
                </c:pt>
              </c:strCache>
            </c:strRef>
          </c:tx>
          <c:spPr>
            <a:solidFill>
              <a:schemeClr val="accent1"/>
            </a:solidFill>
            <a:ln>
              <a:noFill/>
            </a:ln>
            <a:effectLst/>
          </c:spPr>
          <c:invertIfNegative val="0"/>
          <c:cat>
            <c:strRef>
              <c:f>Market!$G$345:$P$345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Market!$G$346:$P$346</c:f>
              <c:numCache>
                <c:formatCode>##,#00</c:formatCode>
                <c:ptCount val="10"/>
                <c:pt idx="0">
                  <c:v>11.1</c:v>
                </c:pt>
                <c:pt idx="1">
                  <c:v>11.5</c:v>
                </c:pt>
                <c:pt idx="2">
                  <c:v>11.8</c:v>
                </c:pt>
                <c:pt idx="3">
                  <c:v>12.2</c:v>
                </c:pt>
                <c:pt idx="4">
                  <c:v>12.7</c:v>
                </c:pt>
                <c:pt idx="5">
                  <c:v>13.2</c:v>
                </c:pt>
                <c:pt idx="6">
                  <c:v>12.4</c:v>
                </c:pt>
                <c:pt idx="7">
                  <c:v>13</c:v>
                </c:pt>
                <c:pt idx="8">
                  <c:v>13.2</c:v>
                </c:pt>
                <c:pt idx="9">
                  <c:v>13.3</c:v>
                </c:pt>
              </c:numCache>
            </c:numRef>
          </c:val>
          <c:extLst>
            <c:ext xmlns:c16="http://schemas.microsoft.com/office/drawing/2014/chart" uri="{C3380CC4-5D6E-409C-BE32-E72D297353CC}">
              <c16:uniqueId val="{00000000-B162-CC46-86A0-CBA112DB1258}"/>
            </c:ext>
          </c:extLst>
        </c:ser>
        <c:ser>
          <c:idx val="1"/>
          <c:order val="1"/>
          <c:tx>
            <c:strRef>
              <c:f>Market!$D$347</c:f>
              <c:strCache>
                <c:ptCount val="1"/>
                <c:pt idx="0">
                  <c:v>Fruit Snacks</c:v>
                </c:pt>
              </c:strCache>
            </c:strRef>
          </c:tx>
          <c:spPr>
            <a:solidFill>
              <a:schemeClr val="accent2"/>
            </a:solidFill>
            <a:ln>
              <a:noFill/>
            </a:ln>
            <a:effectLst/>
          </c:spPr>
          <c:invertIfNegative val="0"/>
          <c:cat>
            <c:strRef>
              <c:f>Market!$G$345:$P$345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Market!$G$347:$P$347</c:f>
              <c:numCache>
                <c:formatCode>##,#00</c:formatCode>
                <c:ptCount val="10"/>
                <c:pt idx="0">
                  <c:v>41.5</c:v>
                </c:pt>
                <c:pt idx="1">
                  <c:v>42</c:v>
                </c:pt>
                <c:pt idx="2">
                  <c:v>40.9</c:v>
                </c:pt>
                <c:pt idx="3">
                  <c:v>41</c:v>
                </c:pt>
                <c:pt idx="4">
                  <c:v>41.5</c:v>
                </c:pt>
                <c:pt idx="5">
                  <c:v>41.8</c:v>
                </c:pt>
                <c:pt idx="6">
                  <c:v>42.8</c:v>
                </c:pt>
                <c:pt idx="7">
                  <c:v>45</c:v>
                </c:pt>
                <c:pt idx="8">
                  <c:v>43.4</c:v>
                </c:pt>
                <c:pt idx="9">
                  <c:v>41.6</c:v>
                </c:pt>
              </c:numCache>
            </c:numRef>
          </c:val>
          <c:extLst>
            <c:ext xmlns:c16="http://schemas.microsoft.com/office/drawing/2014/chart" uri="{C3380CC4-5D6E-409C-BE32-E72D297353CC}">
              <c16:uniqueId val="{00000001-B162-CC46-86A0-CBA112DB1258}"/>
            </c:ext>
          </c:extLst>
        </c:ser>
        <c:ser>
          <c:idx val="2"/>
          <c:order val="2"/>
          <c:tx>
            <c:strRef>
              <c:f>Market!$D$348</c:f>
              <c:strCache>
                <c:ptCount val="1"/>
                <c:pt idx="0">
                  <c:v>Sweet Biscuits</c:v>
                </c:pt>
              </c:strCache>
            </c:strRef>
          </c:tx>
          <c:spPr>
            <a:solidFill>
              <a:schemeClr val="accent3"/>
            </a:solidFill>
            <a:ln>
              <a:noFill/>
            </a:ln>
            <a:effectLst/>
          </c:spPr>
          <c:invertIfNegative val="0"/>
          <c:cat>
            <c:strRef>
              <c:f>Market!$G$345:$P$345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Market!$G$348:$P$348</c:f>
              <c:numCache>
                <c:formatCode>##,#00</c:formatCode>
                <c:ptCount val="10"/>
                <c:pt idx="0">
                  <c:v>334.1</c:v>
                </c:pt>
                <c:pt idx="1">
                  <c:v>331.8</c:v>
                </c:pt>
                <c:pt idx="2">
                  <c:v>334.5</c:v>
                </c:pt>
                <c:pt idx="3">
                  <c:v>331.7</c:v>
                </c:pt>
                <c:pt idx="4">
                  <c:v>326.60000000000002</c:v>
                </c:pt>
                <c:pt idx="5">
                  <c:v>324.7</c:v>
                </c:pt>
                <c:pt idx="6">
                  <c:v>335.6</c:v>
                </c:pt>
                <c:pt idx="7">
                  <c:v>338.6</c:v>
                </c:pt>
                <c:pt idx="8">
                  <c:v>335.6</c:v>
                </c:pt>
                <c:pt idx="9">
                  <c:v>333.4</c:v>
                </c:pt>
              </c:numCache>
            </c:numRef>
          </c:val>
          <c:extLst>
            <c:ext xmlns:c16="http://schemas.microsoft.com/office/drawing/2014/chart" uri="{C3380CC4-5D6E-409C-BE32-E72D297353CC}">
              <c16:uniqueId val="{00000002-B162-CC46-86A0-CBA112DB1258}"/>
            </c:ext>
          </c:extLst>
        </c:ser>
        <c:dLbls>
          <c:showLegendKey val="0"/>
          <c:showVal val="0"/>
          <c:showCatName val="0"/>
          <c:showSerName val="0"/>
          <c:showPercent val="0"/>
          <c:showBubbleSize val="0"/>
        </c:dLbls>
        <c:gapWidth val="150"/>
        <c:overlap val="100"/>
        <c:serLines>
          <c:spPr>
            <a:ln w="9525" cap="flat" cmpd="sng" algn="ctr">
              <a:solidFill>
                <a:schemeClr val="tx1">
                  <a:lumMod val="35000"/>
                  <a:lumOff val="65000"/>
                </a:schemeClr>
              </a:solidFill>
              <a:round/>
            </a:ln>
            <a:effectLst/>
          </c:spPr>
        </c:serLines>
        <c:axId val="778140416"/>
        <c:axId val="778630848"/>
      </c:barChart>
      <c:catAx>
        <c:axId val="7781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630848"/>
        <c:crosses val="autoZero"/>
        <c:auto val="1"/>
        <c:lblAlgn val="ctr"/>
        <c:lblOffset val="100"/>
        <c:noMultiLvlLbl val="0"/>
      </c:catAx>
      <c:valAx>
        <c:axId val="7786308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 tonnelate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14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Andamento fatturati per segmenti  - FR</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Market!$D$286</c:f>
              <c:strCache>
                <c:ptCount val="1"/>
                <c:pt idx="0">
                  <c:v>Snack Bars</c:v>
                </c:pt>
              </c:strCache>
            </c:strRef>
          </c:tx>
          <c:spPr>
            <a:solidFill>
              <a:schemeClr val="accent1"/>
            </a:solidFill>
            <a:ln>
              <a:noFill/>
            </a:ln>
            <a:effectLst/>
          </c:spPr>
          <c:invertIfNegative val="0"/>
          <c:cat>
            <c:strRef>
              <c:f>Market!$H$285:$Q$285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Market!$H$286:$Q$286</c:f>
              <c:numCache>
                <c:formatCode>##,#00</c:formatCode>
                <c:ptCount val="10"/>
                <c:pt idx="0">
                  <c:v>144.1</c:v>
                </c:pt>
                <c:pt idx="1">
                  <c:v>151.4</c:v>
                </c:pt>
                <c:pt idx="2">
                  <c:v>158.69999999999999</c:v>
                </c:pt>
                <c:pt idx="3">
                  <c:v>166.1</c:v>
                </c:pt>
                <c:pt idx="4">
                  <c:v>176.2</c:v>
                </c:pt>
                <c:pt idx="5">
                  <c:v>186.4</c:v>
                </c:pt>
                <c:pt idx="6">
                  <c:v>178.5</c:v>
                </c:pt>
                <c:pt idx="7">
                  <c:v>189.2</c:v>
                </c:pt>
                <c:pt idx="8">
                  <c:v>204.1</c:v>
                </c:pt>
                <c:pt idx="9">
                  <c:v>225.3</c:v>
                </c:pt>
              </c:numCache>
            </c:numRef>
          </c:val>
          <c:extLst>
            <c:ext xmlns:c16="http://schemas.microsoft.com/office/drawing/2014/chart" uri="{C3380CC4-5D6E-409C-BE32-E72D297353CC}">
              <c16:uniqueId val="{00000000-A433-E345-B702-DDA029E134A3}"/>
            </c:ext>
          </c:extLst>
        </c:ser>
        <c:ser>
          <c:idx val="1"/>
          <c:order val="1"/>
          <c:tx>
            <c:strRef>
              <c:f>Market!$D$287</c:f>
              <c:strCache>
                <c:ptCount val="1"/>
                <c:pt idx="0">
                  <c:v>Fruit Snacks</c:v>
                </c:pt>
              </c:strCache>
            </c:strRef>
          </c:tx>
          <c:spPr>
            <a:solidFill>
              <a:schemeClr val="accent2"/>
            </a:solidFill>
            <a:ln>
              <a:noFill/>
            </a:ln>
            <a:effectLst/>
          </c:spPr>
          <c:invertIfNegative val="0"/>
          <c:cat>
            <c:strRef>
              <c:f>Market!$H$285:$Q$285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Market!$H$287:$Q$287</c:f>
              <c:numCache>
                <c:formatCode>##,#00</c:formatCode>
                <c:ptCount val="10"/>
                <c:pt idx="0">
                  <c:v>339.1</c:v>
                </c:pt>
                <c:pt idx="1">
                  <c:v>372.1</c:v>
                </c:pt>
                <c:pt idx="2">
                  <c:v>401.3</c:v>
                </c:pt>
                <c:pt idx="3">
                  <c:v>428</c:v>
                </c:pt>
                <c:pt idx="4">
                  <c:v>454.2</c:v>
                </c:pt>
                <c:pt idx="5">
                  <c:v>471.3</c:v>
                </c:pt>
                <c:pt idx="6">
                  <c:v>497.7</c:v>
                </c:pt>
                <c:pt idx="7">
                  <c:v>533.79999999999995</c:v>
                </c:pt>
                <c:pt idx="8">
                  <c:v>552.6</c:v>
                </c:pt>
                <c:pt idx="9">
                  <c:v>597</c:v>
                </c:pt>
              </c:numCache>
            </c:numRef>
          </c:val>
          <c:extLst>
            <c:ext xmlns:c16="http://schemas.microsoft.com/office/drawing/2014/chart" uri="{C3380CC4-5D6E-409C-BE32-E72D297353CC}">
              <c16:uniqueId val="{00000001-A433-E345-B702-DDA029E134A3}"/>
            </c:ext>
          </c:extLst>
        </c:ser>
        <c:ser>
          <c:idx val="2"/>
          <c:order val="2"/>
          <c:tx>
            <c:strRef>
              <c:f>Market!$D$288</c:f>
              <c:strCache>
                <c:ptCount val="1"/>
                <c:pt idx="0">
                  <c:v>Sweet Biscuits</c:v>
                </c:pt>
              </c:strCache>
            </c:strRef>
          </c:tx>
          <c:spPr>
            <a:solidFill>
              <a:schemeClr val="accent3"/>
            </a:solidFill>
            <a:ln>
              <a:noFill/>
            </a:ln>
            <a:effectLst/>
          </c:spPr>
          <c:invertIfNegative val="0"/>
          <c:cat>
            <c:strRef>
              <c:f>Market!$H$285:$Q$285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Market!$H$288:$Q$288</c:f>
              <c:numCache>
                <c:formatCode>##,#00</c:formatCode>
                <c:ptCount val="10"/>
                <c:pt idx="0">
                  <c:v>2125.6999999999998</c:v>
                </c:pt>
                <c:pt idx="1">
                  <c:v>2149.8000000000002</c:v>
                </c:pt>
                <c:pt idx="2">
                  <c:v>2229.6</c:v>
                </c:pt>
                <c:pt idx="3">
                  <c:v>2228.4</c:v>
                </c:pt>
                <c:pt idx="4">
                  <c:v>2233.1999999999998</c:v>
                </c:pt>
                <c:pt idx="5">
                  <c:v>2236.3000000000002</c:v>
                </c:pt>
                <c:pt idx="6">
                  <c:v>2319.8000000000002</c:v>
                </c:pt>
                <c:pt idx="7">
                  <c:v>2361.1</c:v>
                </c:pt>
                <c:pt idx="8">
                  <c:v>2499.4</c:v>
                </c:pt>
                <c:pt idx="9">
                  <c:v>2798.2</c:v>
                </c:pt>
              </c:numCache>
            </c:numRef>
          </c:val>
          <c:extLst>
            <c:ext xmlns:c16="http://schemas.microsoft.com/office/drawing/2014/chart" uri="{C3380CC4-5D6E-409C-BE32-E72D297353CC}">
              <c16:uniqueId val="{00000002-A433-E345-B702-DDA029E134A3}"/>
            </c:ext>
          </c:extLst>
        </c:ser>
        <c:dLbls>
          <c:showLegendKey val="0"/>
          <c:showVal val="0"/>
          <c:showCatName val="0"/>
          <c:showSerName val="0"/>
          <c:showPercent val="0"/>
          <c:showBubbleSize val="0"/>
        </c:dLbls>
        <c:gapWidth val="150"/>
        <c:axId val="778343888"/>
        <c:axId val="778968576"/>
      </c:barChart>
      <c:catAx>
        <c:axId val="77834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968576"/>
        <c:crosses val="autoZero"/>
        <c:auto val="1"/>
        <c:lblAlgn val="ctr"/>
        <c:lblOffset val="100"/>
        <c:noMultiLvlLbl val="0"/>
      </c:catAx>
      <c:valAx>
        <c:axId val="778968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Fatturato</a:t>
                </a:r>
                <a:r>
                  <a:rPr lang="it-IT" baseline="0"/>
                  <a:t> in milioni [ euro]</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34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Volumi totali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clustered"/>
        <c:varyColors val="0"/>
        <c:ser>
          <c:idx val="0"/>
          <c:order val="0"/>
          <c:spPr>
            <a:solidFill>
              <a:schemeClr val="accent1"/>
            </a:solidFill>
            <a:ln>
              <a:noFill/>
            </a:ln>
            <a:effectLst/>
          </c:spPr>
          <c:invertIfNegative val="0"/>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0-FFA8-6D4B-B736-4614790E6C84}"/>
              </c:ext>
            </c:extLst>
          </c:dPt>
          <c:cat>
            <c:strRef>
              <c:f>Market!$C$19:$C$24</c:f>
              <c:strCache>
                <c:ptCount val="6"/>
                <c:pt idx="0">
                  <c:v>Italy</c:v>
                </c:pt>
                <c:pt idx="1">
                  <c:v>Germany</c:v>
                </c:pt>
                <c:pt idx="2">
                  <c:v>France</c:v>
                </c:pt>
                <c:pt idx="3">
                  <c:v>Spain</c:v>
                </c:pt>
                <c:pt idx="4">
                  <c:v>Netherlands</c:v>
                </c:pt>
                <c:pt idx="5">
                  <c:v>Belgium</c:v>
                </c:pt>
              </c:strCache>
            </c:strRef>
          </c:cat>
          <c:val>
            <c:numRef>
              <c:f>Market!$G$19:$G$24</c:f>
              <c:numCache>
                <c:formatCode>##,#00</c:formatCode>
                <c:ptCount val="6"/>
                <c:pt idx="0">
                  <c:v>535.6</c:v>
                </c:pt>
                <c:pt idx="1">
                  <c:v>399</c:v>
                </c:pt>
                <c:pt idx="2">
                  <c:v>388.3</c:v>
                </c:pt>
                <c:pt idx="3">
                  <c:v>305.60000000000002</c:v>
                </c:pt>
                <c:pt idx="4">
                  <c:v>147.30000000000001</c:v>
                </c:pt>
                <c:pt idx="5">
                  <c:v>83.9</c:v>
                </c:pt>
              </c:numCache>
            </c:numRef>
          </c:val>
          <c:extLst>
            <c:ext xmlns:c16="http://schemas.microsoft.com/office/drawing/2014/chart" uri="{C3380CC4-5D6E-409C-BE32-E72D297353CC}">
              <c16:uniqueId val="{00000000-34FB-BB4C-8840-87D6E753423E}"/>
            </c:ext>
          </c:extLst>
        </c:ser>
        <c:dLbls>
          <c:showLegendKey val="0"/>
          <c:showVal val="0"/>
          <c:showCatName val="0"/>
          <c:showSerName val="0"/>
          <c:showPercent val="0"/>
          <c:showBubbleSize val="0"/>
        </c:dLbls>
        <c:gapWidth val="75"/>
        <c:overlap val="-25"/>
        <c:axId val="106703616"/>
        <c:axId val="106867392"/>
      </c:barChart>
      <c:catAx>
        <c:axId val="106703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6867392"/>
        <c:crosses val="autoZero"/>
        <c:auto val="1"/>
        <c:lblAlgn val="ctr"/>
        <c:lblOffset val="100"/>
        <c:noMultiLvlLbl val="0"/>
      </c:catAx>
      <c:valAx>
        <c:axId val="106867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 tonnellate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670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Andamento dei volumi per segmenti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Market!$D$346</c:f>
              <c:strCache>
                <c:ptCount val="1"/>
                <c:pt idx="0">
                  <c:v>Snack Bars</c:v>
                </c:pt>
              </c:strCache>
            </c:strRef>
          </c:tx>
          <c:spPr>
            <a:solidFill>
              <a:schemeClr val="accent1"/>
            </a:solidFill>
            <a:ln>
              <a:noFill/>
            </a:ln>
            <a:effectLst/>
          </c:spPr>
          <c:invertIfNegative val="0"/>
          <c:cat>
            <c:strRef>
              <c:f>Market!$G$345:$P$345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Market!$G$346:$P$346</c:f>
              <c:numCache>
                <c:formatCode>##,#00</c:formatCode>
                <c:ptCount val="10"/>
                <c:pt idx="0">
                  <c:v>11.1</c:v>
                </c:pt>
                <c:pt idx="1">
                  <c:v>11.5</c:v>
                </c:pt>
                <c:pt idx="2">
                  <c:v>11.8</c:v>
                </c:pt>
                <c:pt idx="3">
                  <c:v>12.2</c:v>
                </c:pt>
                <c:pt idx="4">
                  <c:v>12.7</c:v>
                </c:pt>
                <c:pt idx="5">
                  <c:v>13.2</c:v>
                </c:pt>
                <c:pt idx="6">
                  <c:v>12.4</c:v>
                </c:pt>
                <c:pt idx="7">
                  <c:v>13</c:v>
                </c:pt>
                <c:pt idx="8">
                  <c:v>13.2</c:v>
                </c:pt>
                <c:pt idx="9">
                  <c:v>13.3</c:v>
                </c:pt>
              </c:numCache>
            </c:numRef>
          </c:val>
          <c:extLst>
            <c:ext xmlns:c16="http://schemas.microsoft.com/office/drawing/2014/chart" uri="{C3380CC4-5D6E-409C-BE32-E72D297353CC}">
              <c16:uniqueId val="{00000000-006D-B34A-8F60-06FE8E52595F}"/>
            </c:ext>
          </c:extLst>
        </c:ser>
        <c:ser>
          <c:idx val="1"/>
          <c:order val="1"/>
          <c:tx>
            <c:strRef>
              <c:f>Market!$D$347</c:f>
              <c:strCache>
                <c:ptCount val="1"/>
                <c:pt idx="0">
                  <c:v>Fruit Snacks</c:v>
                </c:pt>
              </c:strCache>
            </c:strRef>
          </c:tx>
          <c:spPr>
            <a:solidFill>
              <a:schemeClr val="accent2"/>
            </a:solidFill>
            <a:ln>
              <a:noFill/>
            </a:ln>
            <a:effectLst/>
          </c:spPr>
          <c:invertIfNegative val="0"/>
          <c:cat>
            <c:strRef>
              <c:f>Market!$G$345:$P$345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Market!$G$347:$P$347</c:f>
              <c:numCache>
                <c:formatCode>##,#00</c:formatCode>
                <c:ptCount val="10"/>
                <c:pt idx="0">
                  <c:v>41.5</c:v>
                </c:pt>
                <c:pt idx="1">
                  <c:v>42</c:v>
                </c:pt>
                <c:pt idx="2">
                  <c:v>40.9</c:v>
                </c:pt>
                <c:pt idx="3">
                  <c:v>41</c:v>
                </c:pt>
                <c:pt idx="4">
                  <c:v>41.5</c:v>
                </c:pt>
                <c:pt idx="5">
                  <c:v>41.8</c:v>
                </c:pt>
                <c:pt idx="6">
                  <c:v>42.8</c:v>
                </c:pt>
                <c:pt idx="7">
                  <c:v>45</c:v>
                </c:pt>
                <c:pt idx="8">
                  <c:v>43.4</c:v>
                </c:pt>
                <c:pt idx="9">
                  <c:v>41.6</c:v>
                </c:pt>
              </c:numCache>
            </c:numRef>
          </c:val>
          <c:extLst>
            <c:ext xmlns:c16="http://schemas.microsoft.com/office/drawing/2014/chart" uri="{C3380CC4-5D6E-409C-BE32-E72D297353CC}">
              <c16:uniqueId val="{00000001-006D-B34A-8F60-06FE8E52595F}"/>
            </c:ext>
          </c:extLst>
        </c:ser>
        <c:ser>
          <c:idx val="2"/>
          <c:order val="2"/>
          <c:tx>
            <c:strRef>
              <c:f>Market!$D$348</c:f>
              <c:strCache>
                <c:ptCount val="1"/>
                <c:pt idx="0">
                  <c:v>Sweet Biscuits</c:v>
                </c:pt>
              </c:strCache>
            </c:strRef>
          </c:tx>
          <c:spPr>
            <a:solidFill>
              <a:schemeClr val="accent3"/>
            </a:solidFill>
            <a:ln>
              <a:noFill/>
            </a:ln>
            <a:effectLst/>
          </c:spPr>
          <c:invertIfNegative val="0"/>
          <c:cat>
            <c:strRef>
              <c:f>Market!$G$345:$P$345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Market!$G$348:$P$348</c:f>
              <c:numCache>
                <c:formatCode>##,#00</c:formatCode>
                <c:ptCount val="10"/>
                <c:pt idx="0">
                  <c:v>334.1</c:v>
                </c:pt>
                <c:pt idx="1">
                  <c:v>331.8</c:v>
                </c:pt>
                <c:pt idx="2">
                  <c:v>334.5</c:v>
                </c:pt>
                <c:pt idx="3">
                  <c:v>331.7</c:v>
                </c:pt>
                <c:pt idx="4">
                  <c:v>326.60000000000002</c:v>
                </c:pt>
                <c:pt idx="5">
                  <c:v>324.7</c:v>
                </c:pt>
                <c:pt idx="6">
                  <c:v>335.6</c:v>
                </c:pt>
                <c:pt idx="7">
                  <c:v>338.6</c:v>
                </c:pt>
                <c:pt idx="8">
                  <c:v>335.6</c:v>
                </c:pt>
                <c:pt idx="9">
                  <c:v>333.4</c:v>
                </c:pt>
              </c:numCache>
            </c:numRef>
          </c:val>
          <c:extLst>
            <c:ext xmlns:c16="http://schemas.microsoft.com/office/drawing/2014/chart" uri="{C3380CC4-5D6E-409C-BE32-E72D297353CC}">
              <c16:uniqueId val="{00000002-006D-B34A-8F60-06FE8E52595F}"/>
            </c:ext>
          </c:extLst>
        </c:ser>
        <c:dLbls>
          <c:showLegendKey val="0"/>
          <c:showVal val="0"/>
          <c:showCatName val="0"/>
          <c:showSerName val="0"/>
          <c:showPercent val="0"/>
          <c:showBubbleSize val="0"/>
        </c:dLbls>
        <c:gapWidth val="150"/>
        <c:axId val="778140416"/>
        <c:axId val="778630848"/>
      </c:barChart>
      <c:catAx>
        <c:axId val="77814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630848"/>
        <c:crosses val="autoZero"/>
        <c:auto val="1"/>
        <c:lblAlgn val="ctr"/>
        <c:lblOffset val="100"/>
        <c:noMultiLvlLbl val="0"/>
      </c:catAx>
      <c:valAx>
        <c:axId val="7786308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 tonnelate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78140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Indice andamento dei volumi per segmenti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Market!$D$355</c:f>
              <c:strCache>
                <c:ptCount val="1"/>
                <c:pt idx="0">
                  <c:v>Snack Bars</c:v>
                </c:pt>
              </c:strCache>
            </c:strRef>
          </c:tx>
          <c:spPr>
            <a:ln w="28575" cap="rnd">
              <a:solidFill>
                <a:schemeClr val="accent1"/>
              </a:solidFill>
              <a:round/>
            </a:ln>
            <a:effectLst/>
          </c:spPr>
          <c:marker>
            <c:symbol val="none"/>
          </c:marker>
          <c:cat>
            <c:strRef>
              <c:f>Market!$G$354:$P$354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Market!$G$355:$P$355</c:f>
              <c:numCache>
                <c:formatCode>0.00</c:formatCode>
                <c:ptCount val="10"/>
                <c:pt idx="0">
                  <c:v>100</c:v>
                </c:pt>
                <c:pt idx="1">
                  <c:v>103.60360360360362</c:v>
                </c:pt>
                <c:pt idx="2">
                  <c:v>106.30630630630631</c:v>
                </c:pt>
                <c:pt idx="3">
                  <c:v>109.9099099099099</c:v>
                </c:pt>
                <c:pt idx="4">
                  <c:v>114.41441441441442</c:v>
                </c:pt>
                <c:pt idx="5">
                  <c:v>118.91891891891892</c:v>
                </c:pt>
                <c:pt idx="6">
                  <c:v>111.71171171171173</c:v>
                </c:pt>
                <c:pt idx="7">
                  <c:v>117.11711711711712</c:v>
                </c:pt>
                <c:pt idx="8">
                  <c:v>118.91891891891892</c:v>
                </c:pt>
                <c:pt idx="9">
                  <c:v>119.81981981981984</c:v>
                </c:pt>
              </c:numCache>
            </c:numRef>
          </c:val>
          <c:smooth val="0"/>
          <c:extLst>
            <c:ext xmlns:c16="http://schemas.microsoft.com/office/drawing/2014/chart" uri="{C3380CC4-5D6E-409C-BE32-E72D297353CC}">
              <c16:uniqueId val="{00000000-A66B-AF4B-AB9C-1ADAD3AAFA7C}"/>
            </c:ext>
          </c:extLst>
        </c:ser>
        <c:ser>
          <c:idx val="1"/>
          <c:order val="1"/>
          <c:tx>
            <c:strRef>
              <c:f>Market!$D$356</c:f>
              <c:strCache>
                <c:ptCount val="1"/>
                <c:pt idx="0">
                  <c:v>Fruit Snacks</c:v>
                </c:pt>
              </c:strCache>
            </c:strRef>
          </c:tx>
          <c:spPr>
            <a:ln w="28575" cap="rnd">
              <a:solidFill>
                <a:schemeClr val="accent2"/>
              </a:solidFill>
              <a:round/>
            </a:ln>
            <a:effectLst/>
          </c:spPr>
          <c:marker>
            <c:symbol val="none"/>
          </c:marker>
          <c:cat>
            <c:strRef>
              <c:f>Market!$G$354:$P$354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Market!$G$356:$P$356</c:f>
              <c:numCache>
                <c:formatCode>0.00</c:formatCode>
                <c:ptCount val="10"/>
                <c:pt idx="0">
                  <c:v>100</c:v>
                </c:pt>
                <c:pt idx="1">
                  <c:v>101.20481927710843</c:v>
                </c:pt>
                <c:pt idx="2">
                  <c:v>98.554216867469876</c:v>
                </c:pt>
                <c:pt idx="3">
                  <c:v>98.795180722891558</c:v>
                </c:pt>
                <c:pt idx="4">
                  <c:v>100</c:v>
                </c:pt>
                <c:pt idx="5">
                  <c:v>100.72289156626506</c:v>
                </c:pt>
                <c:pt idx="6">
                  <c:v>103.13253012048192</c:v>
                </c:pt>
                <c:pt idx="7">
                  <c:v>108.43373493975903</c:v>
                </c:pt>
                <c:pt idx="8">
                  <c:v>104.57831325301203</c:v>
                </c:pt>
                <c:pt idx="9">
                  <c:v>100.2409638554217</c:v>
                </c:pt>
              </c:numCache>
            </c:numRef>
          </c:val>
          <c:smooth val="0"/>
          <c:extLst>
            <c:ext xmlns:c16="http://schemas.microsoft.com/office/drawing/2014/chart" uri="{C3380CC4-5D6E-409C-BE32-E72D297353CC}">
              <c16:uniqueId val="{00000001-A66B-AF4B-AB9C-1ADAD3AAFA7C}"/>
            </c:ext>
          </c:extLst>
        </c:ser>
        <c:ser>
          <c:idx val="2"/>
          <c:order val="2"/>
          <c:tx>
            <c:strRef>
              <c:f>Market!$D$357</c:f>
              <c:strCache>
                <c:ptCount val="1"/>
                <c:pt idx="0">
                  <c:v>Sweet Biscuits</c:v>
                </c:pt>
              </c:strCache>
            </c:strRef>
          </c:tx>
          <c:spPr>
            <a:ln w="28575" cap="rnd">
              <a:solidFill>
                <a:schemeClr val="accent3"/>
              </a:solidFill>
              <a:round/>
            </a:ln>
            <a:effectLst/>
          </c:spPr>
          <c:marker>
            <c:symbol val="none"/>
          </c:marker>
          <c:cat>
            <c:strRef>
              <c:f>Market!$G$354:$P$354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Market!$G$357:$P$357</c:f>
              <c:numCache>
                <c:formatCode>0.00</c:formatCode>
                <c:ptCount val="10"/>
                <c:pt idx="0">
                  <c:v>100</c:v>
                </c:pt>
                <c:pt idx="1">
                  <c:v>99.311583358275954</c:v>
                </c:pt>
                <c:pt idx="2">
                  <c:v>100.11972463334331</c:v>
                </c:pt>
                <c:pt idx="3">
                  <c:v>99.281652199940126</c:v>
                </c:pt>
                <c:pt idx="4">
                  <c:v>97.755163124812924</c:v>
                </c:pt>
                <c:pt idx="5">
                  <c:v>97.186471116432188</c:v>
                </c:pt>
                <c:pt idx="6">
                  <c:v>100.44896737503741</c:v>
                </c:pt>
                <c:pt idx="7">
                  <c:v>101.34690212511224</c:v>
                </c:pt>
                <c:pt idx="8">
                  <c:v>100.44896737503741</c:v>
                </c:pt>
                <c:pt idx="9">
                  <c:v>99.790481891649193</c:v>
                </c:pt>
              </c:numCache>
            </c:numRef>
          </c:val>
          <c:smooth val="0"/>
          <c:extLst>
            <c:ext xmlns:c16="http://schemas.microsoft.com/office/drawing/2014/chart" uri="{C3380CC4-5D6E-409C-BE32-E72D297353CC}">
              <c16:uniqueId val="{00000002-A66B-AF4B-AB9C-1ADAD3AAFA7C}"/>
            </c:ext>
          </c:extLst>
        </c:ser>
        <c:ser>
          <c:idx val="3"/>
          <c:order val="3"/>
          <c:tx>
            <c:strRef>
              <c:f>Market!$D$358</c:f>
              <c:strCache>
                <c:ptCount val="1"/>
                <c:pt idx="0">
                  <c:v>Sweet Biscuits, Snack Bars and Fruit Snacks</c:v>
                </c:pt>
              </c:strCache>
            </c:strRef>
          </c:tx>
          <c:spPr>
            <a:ln w="28575" cap="rnd">
              <a:solidFill>
                <a:schemeClr val="accent4"/>
              </a:solidFill>
              <a:round/>
            </a:ln>
            <a:effectLst/>
          </c:spPr>
          <c:marker>
            <c:symbol val="none"/>
          </c:marker>
          <c:cat>
            <c:strRef>
              <c:f>Market!$G$354:$P$354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Market!$G$358:$P$358</c:f>
              <c:numCache>
                <c:formatCode>0.00</c:formatCode>
                <c:ptCount val="10"/>
                <c:pt idx="0">
                  <c:v>100</c:v>
                </c:pt>
                <c:pt idx="1">
                  <c:v>99.663735126745991</c:v>
                </c:pt>
                <c:pt idx="2">
                  <c:v>100.12933264355924</c:v>
                </c:pt>
                <c:pt idx="3">
                  <c:v>99.560269011898598</c:v>
                </c:pt>
                <c:pt idx="4">
                  <c:v>98.49974133471288</c:v>
                </c:pt>
                <c:pt idx="5">
                  <c:v>98.21520951888256</c:v>
                </c:pt>
                <c:pt idx="6">
                  <c:v>101.08639420589756</c:v>
                </c:pt>
                <c:pt idx="7">
                  <c:v>102.5866528711847</c:v>
                </c:pt>
                <c:pt idx="8">
                  <c:v>101.44852560786342</c:v>
                </c:pt>
                <c:pt idx="9">
                  <c:v>100.43973098810139</c:v>
                </c:pt>
              </c:numCache>
            </c:numRef>
          </c:val>
          <c:smooth val="0"/>
          <c:extLst>
            <c:ext xmlns:c16="http://schemas.microsoft.com/office/drawing/2014/chart" uri="{C3380CC4-5D6E-409C-BE32-E72D297353CC}">
              <c16:uniqueId val="{00000003-A66B-AF4B-AB9C-1ADAD3AAFA7C}"/>
            </c:ext>
          </c:extLst>
        </c:ser>
        <c:dLbls>
          <c:showLegendKey val="0"/>
          <c:showVal val="0"/>
          <c:showCatName val="0"/>
          <c:showSerName val="0"/>
          <c:showPercent val="0"/>
          <c:showBubbleSize val="0"/>
        </c:dLbls>
        <c:smooth val="0"/>
        <c:axId val="591967312"/>
        <c:axId val="591425664"/>
      </c:lineChart>
      <c:catAx>
        <c:axId val="59196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91425664"/>
        <c:crosses val="autoZero"/>
        <c:auto val="1"/>
        <c:lblAlgn val="ctr"/>
        <c:lblOffset val="100"/>
        <c:noMultiLvlLbl val="0"/>
      </c:catAx>
      <c:valAx>
        <c:axId val="591425664"/>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9196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Prezzo medio unitario per segmenti  - 2023 FR</a:t>
            </a:r>
            <a:r>
              <a:rPr lang="it-IT" sz="1400" b="0" i="0" u="none" strike="noStrike" baseline="0"/>
              <a:t>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dPt>
            <c:idx val="3"/>
            <c:invertIfNegative val="0"/>
            <c:bubble3D val="0"/>
            <c:spPr>
              <a:solidFill>
                <a:schemeClr val="tx2">
                  <a:lumMod val="50000"/>
                  <a:lumOff val="50000"/>
                </a:schemeClr>
              </a:solidFill>
              <a:ln>
                <a:solidFill>
                  <a:schemeClr val="accent6">
                    <a:lumMod val="20000"/>
                    <a:lumOff val="80000"/>
                  </a:schemeClr>
                </a:solidFill>
              </a:ln>
              <a:effectLst/>
            </c:spPr>
            <c:extLst>
              <c:ext xmlns:c16="http://schemas.microsoft.com/office/drawing/2014/chart" uri="{C3380CC4-5D6E-409C-BE32-E72D297353CC}">
                <c16:uniqueId val="{00000001-1E64-7849-A0E6-5C3E06F3F61C}"/>
              </c:ext>
            </c:extLst>
          </c:dPt>
          <c:cat>
            <c:strRef>
              <c:f>Market!$D$397:$D$400</c:f>
              <c:strCache>
                <c:ptCount val="4"/>
                <c:pt idx="0">
                  <c:v>Fruit Snacks</c:v>
                </c:pt>
                <c:pt idx="1">
                  <c:v>Snack Bars</c:v>
                </c:pt>
                <c:pt idx="2">
                  <c:v>Sweet Biscuits</c:v>
                </c:pt>
                <c:pt idx="3">
                  <c:v>Sweet Biscuits, Snack Bars and Fruit Snacks</c:v>
                </c:pt>
              </c:strCache>
            </c:strRef>
          </c:cat>
          <c:val>
            <c:numRef>
              <c:f>Market!$G$397:$G$400</c:f>
              <c:numCache>
                <c:formatCode>0.00</c:formatCode>
                <c:ptCount val="4"/>
                <c:pt idx="0">
                  <c:v>14.350961538461538</c:v>
                </c:pt>
                <c:pt idx="1">
                  <c:v>16.939849624060152</c:v>
                </c:pt>
                <c:pt idx="2">
                  <c:v>8.3929214157168559</c:v>
                </c:pt>
                <c:pt idx="3">
                  <c:v>9.323976306979139</c:v>
                </c:pt>
              </c:numCache>
            </c:numRef>
          </c:val>
          <c:extLst>
            <c:ext xmlns:c16="http://schemas.microsoft.com/office/drawing/2014/chart" uri="{C3380CC4-5D6E-409C-BE32-E72D297353CC}">
              <c16:uniqueId val="{00000000-1E64-7849-A0E6-5C3E06F3F61C}"/>
            </c:ext>
          </c:extLst>
        </c:ser>
        <c:dLbls>
          <c:showLegendKey val="0"/>
          <c:showVal val="0"/>
          <c:showCatName val="0"/>
          <c:showSerName val="0"/>
          <c:showPercent val="0"/>
          <c:showBubbleSize val="0"/>
        </c:dLbls>
        <c:gapWidth val="219"/>
        <c:overlap val="-27"/>
        <c:axId val="192894079"/>
        <c:axId val="1948726416"/>
      </c:barChart>
      <c:catAx>
        <c:axId val="19289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48726416"/>
        <c:crosses val="autoZero"/>
        <c:auto val="1"/>
        <c:lblAlgn val="ctr"/>
        <c:lblOffset val="100"/>
        <c:noMultiLvlLbl val="0"/>
      </c:catAx>
      <c:valAx>
        <c:axId val="194872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Prezzo medio unitario [euro/kg]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28940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Andamento prezzi medi unitari per segmenti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Market!$D$404</c:f>
              <c:strCache>
                <c:ptCount val="1"/>
                <c:pt idx="0">
                  <c:v>Fruit Snacks</c:v>
                </c:pt>
              </c:strCache>
            </c:strRef>
          </c:tx>
          <c:spPr>
            <a:solidFill>
              <a:schemeClr val="accent1"/>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Market!$G$404:$P$404</c:f>
              <c:numCache>
                <c:formatCode>0.00</c:formatCode>
                <c:ptCount val="10"/>
                <c:pt idx="0">
                  <c:v>8.1710843373493987</c:v>
                </c:pt>
                <c:pt idx="1">
                  <c:v>8.8595238095238109</c:v>
                </c:pt>
                <c:pt idx="2">
                  <c:v>9.8117359413202934</c:v>
                </c:pt>
                <c:pt idx="3">
                  <c:v>10.439024390243903</c:v>
                </c:pt>
                <c:pt idx="4">
                  <c:v>10.944578313253011</c:v>
                </c:pt>
                <c:pt idx="5">
                  <c:v>11.275119617224881</c:v>
                </c:pt>
                <c:pt idx="6">
                  <c:v>11.628504672897197</c:v>
                </c:pt>
                <c:pt idx="7">
                  <c:v>11.862222222222222</c:v>
                </c:pt>
                <c:pt idx="8">
                  <c:v>12.732718894009217</c:v>
                </c:pt>
                <c:pt idx="9">
                  <c:v>14.350961538461538</c:v>
                </c:pt>
              </c:numCache>
            </c:numRef>
          </c:val>
          <c:extLst>
            <c:ext xmlns:c16="http://schemas.microsoft.com/office/drawing/2014/chart" uri="{C3380CC4-5D6E-409C-BE32-E72D297353CC}">
              <c16:uniqueId val="{00000000-C4DC-684D-93C0-F354B695C409}"/>
            </c:ext>
          </c:extLst>
        </c:ser>
        <c:ser>
          <c:idx val="1"/>
          <c:order val="1"/>
          <c:tx>
            <c:strRef>
              <c:f>Market!$D$405</c:f>
              <c:strCache>
                <c:ptCount val="1"/>
                <c:pt idx="0">
                  <c:v>Snack Bars</c:v>
                </c:pt>
              </c:strCache>
            </c:strRef>
          </c:tx>
          <c:spPr>
            <a:solidFill>
              <a:schemeClr val="accent2"/>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Market!$G$405:$P$405</c:f>
              <c:numCache>
                <c:formatCode>0.00</c:formatCode>
                <c:ptCount val="10"/>
                <c:pt idx="0">
                  <c:v>12.981981981981981</c:v>
                </c:pt>
                <c:pt idx="1">
                  <c:v>13.165217391304349</c:v>
                </c:pt>
                <c:pt idx="2">
                  <c:v>13.449152542372879</c:v>
                </c:pt>
                <c:pt idx="3">
                  <c:v>13.614754098360656</c:v>
                </c:pt>
                <c:pt idx="4">
                  <c:v>13.874015748031496</c:v>
                </c:pt>
                <c:pt idx="5">
                  <c:v>14.121212121212123</c:v>
                </c:pt>
                <c:pt idx="6">
                  <c:v>14.39516129032258</c:v>
                </c:pt>
                <c:pt idx="7">
                  <c:v>14.553846153846154</c:v>
                </c:pt>
                <c:pt idx="8">
                  <c:v>15.462121212121213</c:v>
                </c:pt>
                <c:pt idx="9">
                  <c:v>16.939849624060152</c:v>
                </c:pt>
              </c:numCache>
            </c:numRef>
          </c:val>
          <c:extLst>
            <c:ext xmlns:c16="http://schemas.microsoft.com/office/drawing/2014/chart" uri="{C3380CC4-5D6E-409C-BE32-E72D297353CC}">
              <c16:uniqueId val="{00000001-C4DC-684D-93C0-F354B695C409}"/>
            </c:ext>
          </c:extLst>
        </c:ser>
        <c:ser>
          <c:idx val="2"/>
          <c:order val="2"/>
          <c:tx>
            <c:strRef>
              <c:f>Market!$D$406</c:f>
              <c:strCache>
                <c:ptCount val="1"/>
                <c:pt idx="0">
                  <c:v>Sweet Biscuits</c:v>
                </c:pt>
              </c:strCache>
            </c:strRef>
          </c:tx>
          <c:spPr>
            <a:solidFill>
              <a:schemeClr val="accent3"/>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Market!$G$406:$P$406</c:f>
              <c:numCache>
                <c:formatCode>0.00</c:formatCode>
                <c:ptCount val="10"/>
                <c:pt idx="0">
                  <c:v>6.3624663274468709</c:v>
                </c:pt>
                <c:pt idx="1">
                  <c:v>6.4792043399638342</c:v>
                </c:pt>
                <c:pt idx="2">
                  <c:v>6.6654708520179371</c:v>
                </c:pt>
                <c:pt idx="3">
                  <c:v>6.718118782031957</c:v>
                </c:pt>
                <c:pt idx="4">
                  <c:v>6.8377219840783825</c:v>
                </c:pt>
                <c:pt idx="5">
                  <c:v>6.8872805666769334</c:v>
                </c:pt>
                <c:pt idx="6">
                  <c:v>6.9123957091775923</c:v>
                </c:pt>
                <c:pt idx="7">
                  <c:v>6.9731246308328405</c:v>
                </c:pt>
                <c:pt idx="8">
                  <c:v>7.447556615017878</c:v>
                </c:pt>
                <c:pt idx="9">
                  <c:v>8.3929214157168559</c:v>
                </c:pt>
              </c:numCache>
            </c:numRef>
          </c:val>
          <c:extLst>
            <c:ext xmlns:c16="http://schemas.microsoft.com/office/drawing/2014/chart" uri="{C3380CC4-5D6E-409C-BE32-E72D297353CC}">
              <c16:uniqueId val="{00000002-C4DC-684D-93C0-F354B695C409}"/>
            </c:ext>
          </c:extLst>
        </c:ser>
        <c:ser>
          <c:idx val="3"/>
          <c:order val="3"/>
          <c:tx>
            <c:strRef>
              <c:f>Market!$D$407</c:f>
              <c:strCache>
                <c:ptCount val="1"/>
                <c:pt idx="0">
                  <c:v>Sweet Biscuits, Snack Bars and Fruit Snacks</c:v>
                </c:pt>
              </c:strCache>
            </c:strRef>
          </c:tx>
          <c:spPr>
            <a:solidFill>
              <a:schemeClr val="accent4"/>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Market!$G$407:$P$407</c:f>
              <c:numCache>
                <c:formatCode>0.00</c:formatCode>
                <c:ptCount val="10"/>
                <c:pt idx="0">
                  <c:v>6.7483186756337297</c:v>
                </c:pt>
                <c:pt idx="1">
                  <c:v>6.9382299506877763</c:v>
                </c:pt>
                <c:pt idx="2">
                  <c:v>7.2064066132782223</c:v>
                </c:pt>
                <c:pt idx="3">
                  <c:v>7.3330735255910628</c:v>
                </c:pt>
                <c:pt idx="4">
                  <c:v>7.5196953781512601</c:v>
                </c:pt>
                <c:pt idx="5">
                  <c:v>7.621806689491704</c:v>
                </c:pt>
                <c:pt idx="6">
                  <c:v>7.6663254861821901</c:v>
                </c:pt>
                <c:pt idx="7">
                  <c:v>7.776348966212808</c:v>
                </c:pt>
                <c:pt idx="8">
                  <c:v>8.3018867924528301</c:v>
                </c:pt>
                <c:pt idx="9">
                  <c:v>9.323976306979139</c:v>
                </c:pt>
              </c:numCache>
            </c:numRef>
          </c:val>
          <c:extLst>
            <c:ext xmlns:c16="http://schemas.microsoft.com/office/drawing/2014/chart" uri="{C3380CC4-5D6E-409C-BE32-E72D297353CC}">
              <c16:uniqueId val="{00000003-C4DC-684D-93C0-F354B695C409}"/>
            </c:ext>
          </c:extLst>
        </c:ser>
        <c:dLbls>
          <c:showLegendKey val="0"/>
          <c:showVal val="0"/>
          <c:showCatName val="0"/>
          <c:showSerName val="0"/>
          <c:showPercent val="0"/>
          <c:showBubbleSize val="0"/>
        </c:dLbls>
        <c:gapWidth val="219"/>
        <c:overlap val="-27"/>
        <c:axId val="592090464"/>
        <c:axId val="592092176"/>
      </c:barChart>
      <c:catAx>
        <c:axId val="59209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92092176"/>
        <c:crosses val="autoZero"/>
        <c:auto val="1"/>
        <c:lblAlgn val="ctr"/>
        <c:lblOffset val="100"/>
        <c:noMultiLvlLbl val="0"/>
      </c:catAx>
      <c:valAx>
        <c:axId val="592092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Prezzo medio unitario [euro/kg]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92090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Andamento prezzi medi unitari per segmenti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Market!$D$404</c:f>
              <c:strCache>
                <c:ptCount val="1"/>
                <c:pt idx="0">
                  <c:v>Fruit Snacks</c:v>
                </c:pt>
              </c:strCache>
            </c:strRef>
          </c:tx>
          <c:spPr>
            <a:solidFill>
              <a:schemeClr val="accent1"/>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Market!$G$404:$P$404</c:f>
              <c:numCache>
                <c:formatCode>0.00</c:formatCode>
                <c:ptCount val="10"/>
                <c:pt idx="0">
                  <c:v>8.1710843373493987</c:v>
                </c:pt>
                <c:pt idx="1">
                  <c:v>8.8595238095238109</c:v>
                </c:pt>
                <c:pt idx="2">
                  <c:v>9.8117359413202934</c:v>
                </c:pt>
                <c:pt idx="3">
                  <c:v>10.439024390243903</c:v>
                </c:pt>
                <c:pt idx="4">
                  <c:v>10.944578313253011</c:v>
                </c:pt>
                <c:pt idx="5">
                  <c:v>11.275119617224881</c:v>
                </c:pt>
                <c:pt idx="6">
                  <c:v>11.628504672897197</c:v>
                </c:pt>
                <c:pt idx="7">
                  <c:v>11.862222222222222</c:v>
                </c:pt>
                <c:pt idx="8">
                  <c:v>12.732718894009217</c:v>
                </c:pt>
                <c:pt idx="9">
                  <c:v>14.350961538461538</c:v>
                </c:pt>
              </c:numCache>
            </c:numRef>
          </c:val>
          <c:extLst>
            <c:ext xmlns:c16="http://schemas.microsoft.com/office/drawing/2014/chart" uri="{C3380CC4-5D6E-409C-BE32-E72D297353CC}">
              <c16:uniqueId val="{00000000-5F7E-2A4D-9BFA-D79E10DAA0E5}"/>
            </c:ext>
          </c:extLst>
        </c:ser>
        <c:ser>
          <c:idx val="1"/>
          <c:order val="1"/>
          <c:tx>
            <c:strRef>
              <c:f>Market!$D$405</c:f>
              <c:strCache>
                <c:ptCount val="1"/>
                <c:pt idx="0">
                  <c:v>Snack Bars</c:v>
                </c:pt>
              </c:strCache>
            </c:strRef>
          </c:tx>
          <c:spPr>
            <a:solidFill>
              <a:schemeClr val="accent2"/>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Market!$G$405:$P$405</c:f>
              <c:numCache>
                <c:formatCode>0.00</c:formatCode>
                <c:ptCount val="10"/>
                <c:pt idx="0">
                  <c:v>12.981981981981981</c:v>
                </c:pt>
                <c:pt idx="1">
                  <c:v>13.165217391304349</c:v>
                </c:pt>
                <c:pt idx="2">
                  <c:v>13.449152542372879</c:v>
                </c:pt>
                <c:pt idx="3">
                  <c:v>13.614754098360656</c:v>
                </c:pt>
                <c:pt idx="4">
                  <c:v>13.874015748031496</c:v>
                </c:pt>
                <c:pt idx="5">
                  <c:v>14.121212121212123</c:v>
                </c:pt>
                <c:pt idx="6">
                  <c:v>14.39516129032258</c:v>
                </c:pt>
                <c:pt idx="7">
                  <c:v>14.553846153846154</c:v>
                </c:pt>
                <c:pt idx="8">
                  <c:v>15.462121212121213</c:v>
                </c:pt>
                <c:pt idx="9">
                  <c:v>16.939849624060152</c:v>
                </c:pt>
              </c:numCache>
            </c:numRef>
          </c:val>
          <c:extLst>
            <c:ext xmlns:c16="http://schemas.microsoft.com/office/drawing/2014/chart" uri="{C3380CC4-5D6E-409C-BE32-E72D297353CC}">
              <c16:uniqueId val="{00000001-5F7E-2A4D-9BFA-D79E10DAA0E5}"/>
            </c:ext>
          </c:extLst>
        </c:ser>
        <c:ser>
          <c:idx val="2"/>
          <c:order val="2"/>
          <c:tx>
            <c:strRef>
              <c:f>Market!$D$406</c:f>
              <c:strCache>
                <c:ptCount val="1"/>
                <c:pt idx="0">
                  <c:v>Sweet Biscuits</c:v>
                </c:pt>
              </c:strCache>
            </c:strRef>
          </c:tx>
          <c:spPr>
            <a:solidFill>
              <a:schemeClr val="accent3"/>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Market!$G$406:$P$406</c:f>
              <c:numCache>
                <c:formatCode>0.00</c:formatCode>
                <c:ptCount val="10"/>
                <c:pt idx="0">
                  <c:v>6.3624663274468709</c:v>
                </c:pt>
                <c:pt idx="1">
                  <c:v>6.4792043399638342</c:v>
                </c:pt>
                <c:pt idx="2">
                  <c:v>6.6654708520179371</c:v>
                </c:pt>
                <c:pt idx="3">
                  <c:v>6.718118782031957</c:v>
                </c:pt>
                <c:pt idx="4">
                  <c:v>6.8377219840783825</c:v>
                </c:pt>
                <c:pt idx="5">
                  <c:v>6.8872805666769334</c:v>
                </c:pt>
                <c:pt idx="6">
                  <c:v>6.9123957091775923</c:v>
                </c:pt>
                <c:pt idx="7">
                  <c:v>6.9731246308328405</c:v>
                </c:pt>
                <c:pt idx="8">
                  <c:v>7.447556615017878</c:v>
                </c:pt>
                <c:pt idx="9">
                  <c:v>8.3929214157168559</c:v>
                </c:pt>
              </c:numCache>
            </c:numRef>
          </c:val>
          <c:extLst>
            <c:ext xmlns:c16="http://schemas.microsoft.com/office/drawing/2014/chart" uri="{C3380CC4-5D6E-409C-BE32-E72D297353CC}">
              <c16:uniqueId val="{00000002-5F7E-2A4D-9BFA-D79E10DAA0E5}"/>
            </c:ext>
          </c:extLst>
        </c:ser>
        <c:ser>
          <c:idx val="3"/>
          <c:order val="3"/>
          <c:tx>
            <c:strRef>
              <c:f>Market!$D$407</c:f>
              <c:strCache>
                <c:ptCount val="1"/>
                <c:pt idx="0">
                  <c:v>Sweet Biscuits, Snack Bars and Fruit Snacks</c:v>
                </c:pt>
              </c:strCache>
            </c:strRef>
          </c:tx>
          <c:spPr>
            <a:solidFill>
              <a:schemeClr val="accent4"/>
            </a:solidFill>
            <a:ln>
              <a:noFill/>
            </a:ln>
            <a:effectLst/>
          </c:spPr>
          <c:invertIfNegative val="0"/>
          <c:cat>
            <c:strRef>
              <c:f>Market!$G$403:$P$403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Market!$G$407:$P$407</c:f>
              <c:numCache>
                <c:formatCode>0.00</c:formatCode>
                <c:ptCount val="10"/>
                <c:pt idx="0">
                  <c:v>6.7483186756337297</c:v>
                </c:pt>
                <c:pt idx="1">
                  <c:v>6.9382299506877763</c:v>
                </c:pt>
                <c:pt idx="2">
                  <c:v>7.2064066132782223</c:v>
                </c:pt>
                <c:pt idx="3">
                  <c:v>7.3330735255910628</c:v>
                </c:pt>
                <c:pt idx="4">
                  <c:v>7.5196953781512601</c:v>
                </c:pt>
                <c:pt idx="5">
                  <c:v>7.621806689491704</c:v>
                </c:pt>
                <c:pt idx="6">
                  <c:v>7.6663254861821901</c:v>
                </c:pt>
                <c:pt idx="7">
                  <c:v>7.776348966212808</c:v>
                </c:pt>
                <c:pt idx="8">
                  <c:v>8.3018867924528301</c:v>
                </c:pt>
                <c:pt idx="9">
                  <c:v>9.323976306979139</c:v>
                </c:pt>
              </c:numCache>
            </c:numRef>
          </c:val>
          <c:extLst>
            <c:ext xmlns:c16="http://schemas.microsoft.com/office/drawing/2014/chart" uri="{C3380CC4-5D6E-409C-BE32-E72D297353CC}">
              <c16:uniqueId val="{00000003-5F7E-2A4D-9BFA-D79E10DAA0E5}"/>
            </c:ext>
          </c:extLst>
        </c:ser>
        <c:dLbls>
          <c:showLegendKey val="0"/>
          <c:showVal val="0"/>
          <c:showCatName val="0"/>
          <c:showSerName val="0"/>
          <c:showPercent val="0"/>
          <c:showBubbleSize val="0"/>
        </c:dLbls>
        <c:gapWidth val="219"/>
        <c:overlap val="100"/>
        <c:serLines>
          <c:spPr>
            <a:ln w="9525" cap="flat" cmpd="sng" algn="ctr">
              <a:solidFill>
                <a:schemeClr val="tx1">
                  <a:lumMod val="35000"/>
                  <a:lumOff val="65000"/>
                </a:schemeClr>
              </a:solidFill>
              <a:round/>
            </a:ln>
            <a:effectLst/>
          </c:spPr>
        </c:serLines>
        <c:axId val="592090464"/>
        <c:axId val="592092176"/>
      </c:barChart>
      <c:catAx>
        <c:axId val="59209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92092176"/>
        <c:crosses val="autoZero"/>
        <c:auto val="1"/>
        <c:lblAlgn val="ctr"/>
        <c:lblOffset val="100"/>
        <c:noMultiLvlLbl val="0"/>
      </c:catAx>
      <c:valAx>
        <c:axId val="5920921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Prezzo medio unitario [euro/kg]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92090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Indice andamento prezzi medi unitari per segmenti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Market!$D$423</c:f>
              <c:strCache>
                <c:ptCount val="1"/>
                <c:pt idx="0">
                  <c:v>Sweet Biscuits, Snack Bars and Fruit Snacks</c:v>
                </c:pt>
              </c:strCache>
            </c:strRef>
          </c:tx>
          <c:spPr>
            <a:ln w="28575" cap="rnd">
              <a:solidFill>
                <a:schemeClr val="accent1"/>
              </a:solidFill>
              <a:round/>
            </a:ln>
            <a:effectLst/>
          </c:spPr>
          <c:marker>
            <c:symbol val="none"/>
          </c:marker>
          <c:cat>
            <c:strRef>
              <c:f>Market!$G$422:$P$422</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Market!$G$423:$P$423</c:f>
              <c:numCache>
                <c:formatCode>0.00</c:formatCode>
                <c:ptCount val="10"/>
                <c:pt idx="0">
                  <c:v>100</c:v>
                </c:pt>
                <c:pt idx="1">
                  <c:v>108.42531350493604</c:v>
                </c:pt>
                <c:pt idx="2">
                  <c:v>120.07875009283165</c:v>
                </c:pt>
                <c:pt idx="3">
                  <c:v>127.75568038782717</c:v>
                </c:pt>
                <c:pt idx="4">
                  <c:v>133.94278973754052</c:v>
                </c:pt>
                <c:pt idx="5">
                  <c:v>137.98804603799249</c:v>
                </c:pt>
                <c:pt idx="6">
                  <c:v>142.31287051761535</c:v>
                </c:pt>
                <c:pt idx="7">
                  <c:v>145.17317081162551</c:v>
                </c:pt>
                <c:pt idx="8">
                  <c:v>155.82655089984738</c:v>
                </c:pt>
                <c:pt idx="9">
                  <c:v>175.63105392101261</c:v>
                </c:pt>
              </c:numCache>
            </c:numRef>
          </c:val>
          <c:smooth val="0"/>
          <c:extLst>
            <c:ext xmlns:c16="http://schemas.microsoft.com/office/drawing/2014/chart" uri="{C3380CC4-5D6E-409C-BE32-E72D297353CC}">
              <c16:uniqueId val="{00000000-0152-3E40-AD09-3372EE359F48}"/>
            </c:ext>
          </c:extLst>
        </c:ser>
        <c:ser>
          <c:idx val="1"/>
          <c:order val="1"/>
          <c:tx>
            <c:strRef>
              <c:f>Market!$D$424</c:f>
              <c:strCache>
                <c:ptCount val="1"/>
                <c:pt idx="0">
                  <c:v>Fruit Snacks</c:v>
                </c:pt>
              </c:strCache>
            </c:strRef>
          </c:tx>
          <c:spPr>
            <a:ln w="28575" cap="rnd">
              <a:solidFill>
                <a:schemeClr val="accent2"/>
              </a:solidFill>
              <a:round/>
            </a:ln>
            <a:effectLst/>
          </c:spPr>
          <c:marker>
            <c:symbol val="none"/>
          </c:marker>
          <c:cat>
            <c:strRef>
              <c:f>Market!$G$422:$P$422</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Market!$G$424:$P$424</c:f>
              <c:numCache>
                <c:formatCode>0.00</c:formatCode>
                <c:ptCount val="10"/>
                <c:pt idx="0">
                  <c:v>100</c:v>
                </c:pt>
                <c:pt idx="1">
                  <c:v>101.41145943336453</c:v>
                </c:pt>
                <c:pt idx="2">
                  <c:v>103.59860737011725</c:v>
                </c:pt>
                <c:pt idx="3">
                  <c:v>104.87423351270181</c:v>
                </c:pt>
                <c:pt idx="4">
                  <c:v>106.87132186200529</c:v>
                </c:pt>
                <c:pt idx="5">
                  <c:v>108.7754715790802</c:v>
                </c:pt>
                <c:pt idx="6">
                  <c:v>110.88569765619754</c:v>
                </c:pt>
                <c:pt idx="7">
                  <c:v>112.10804462712861</c:v>
                </c:pt>
                <c:pt idx="8">
                  <c:v>119.10447290391774</c:v>
                </c:pt>
                <c:pt idx="9">
                  <c:v>130.48739127485615</c:v>
                </c:pt>
              </c:numCache>
            </c:numRef>
          </c:val>
          <c:smooth val="0"/>
          <c:extLst>
            <c:ext xmlns:c16="http://schemas.microsoft.com/office/drawing/2014/chart" uri="{C3380CC4-5D6E-409C-BE32-E72D297353CC}">
              <c16:uniqueId val="{00000001-0152-3E40-AD09-3372EE359F48}"/>
            </c:ext>
          </c:extLst>
        </c:ser>
        <c:ser>
          <c:idx val="2"/>
          <c:order val="2"/>
          <c:tx>
            <c:strRef>
              <c:f>Market!$D$425</c:f>
              <c:strCache>
                <c:ptCount val="1"/>
                <c:pt idx="0">
                  <c:v>Snack Bars</c:v>
                </c:pt>
              </c:strCache>
            </c:strRef>
          </c:tx>
          <c:spPr>
            <a:ln w="28575" cap="rnd">
              <a:solidFill>
                <a:schemeClr val="accent3"/>
              </a:solidFill>
              <a:round/>
            </a:ln>
            <a:effectLst/>
          </c:spPr>
          <c:marker>
            <c:symbol val="none"/>
          </c:marker>
          <c:cat>
            <c:strRef>
              <c:f>Market!$G$422:$P$422</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Market!$G$425:$P$425</c:f>
              <c:numCache>
                <c:formatCode>0.00</c:formatCode>
                <c:ptCount val="10"/>
                <c:pt idx="0">
                  <c:v>100</c:v>
                </c:pt>
                <c:pt idx="1">
                  <c:v>101.83479183242778</c:v>
                </c:pt>
                <c:pt idx="2">
                  <c:v>104.76237529562935</c:v>
                </c:pt>
                <c:pt idx="3">
                  <c:v>105.58985205235344</c:v>
                </c:pt>
                <c:pt idx="4">
                  <c:v>107.46967657150999</c:v>
                </c:pt>
                <c:pt idx="5">
                  <c:v>108.24859751266706</c:v>
                </c:pt>
                <c:pt idx="6">
                  <c:v>108.6433366155259</c:v>
                </c:pt>
                <c:pt idx="7">
                  <c:v>109.59782373623993</c:v>
                </c:pt>
                <c:pt idx="8">
                  <c:v>117.05455450333884</c:v>
                </c:pt>
                <c:pt idx="9">
                  <c:v>131.91301900508077</c:v>
                </c:pt>
              </c:numCache>
            </c:numRef>
          </c:val>
          <c:smooth val="0"/>
          <c:extLst>
            <c:ext xmlns:c16="http://schemas.microsoft.com/office/drawing/2014/chart" uri="{C3380CC4-5D6E-409C-BE32-E72D297353CC}">
              <c16:uniqueId val="{00000002-0152-3E40-AD09-3372EE359F48}"/>
            </c:ext>
          </c:extLst>
        </c:ser>
        <c:ser>
          <c:idx val="3"/>
          <c:order val="3"/>
          <c:tx>
            <c:strRef>
              <c:f>Market!$D$426</c:f>
              <c:strCache>
                <c:ptCount val="1"/>
                <c:pt idx="0">
                  <c:v>Sweet Biscuits</c:v>
                </c:pt>
              </c:strCache>
            </c:strRef>
          </c:tx>
          <c:spPr>
            <a:ln w="28575" cap="rnd">
              <a:solidFill>
                <a:schemeClr val="accent4"/>
              </a:solidFill>
              <a:round/>
            </a:ln>
            <a:effectLst/>
          </c:spPr>
          <c:marker>
            <c:symbol val="none"/>
          </c:marker>
          <c:cat>
            <c:strRef>
              <c:f>Market!$G$422:$P$422</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Market!$G$426:$P$426</c:f>
              <c:numCache>
                <c:formatCode>0.00</c:formatCode>
                <c:ptCount val="10"/>
                <c:pt idx="0">
                  <c:v>100</c:v>
                </c:pt>
                <c:pt idx="1">
                  <c:v>102.81420134677045</c:v>
                </c:pt>
                <c:pt idx="2">
                  <c:v>106.78817879923956</c:v>
                </c:pt>
                <c:pt idx="3">
                  <c:v>108.66519318461823</c:v>
                </c:pt>
                <c:pt idx="4">
                  <c:v>111.4306502048096</c:v>
                </c:pt>
                <c:pt idx="5">
                  <c:v>112.94378727270086</c:v>
                </c:pt>
                <c:pt idx="6">
                  <c:v>113.60348932339434</c:v>
                </c:pt>
                <c:pt idx="7">
                  <c:v>115.23387290957385</c:v>
                </c:pt>
                <c:pt idx="8">
                  <c:v>123.02155827982153</c:v>
                </c:pt>
                <c:pt idx="9">
                  <c:v>138.16739776450362</c:v>
                </c:pt>
              </c:numCache>
            </c:numRef>
          </c:val>
          <c:smooth val="0"/>
          <c:extLst>
            <c:ext xmlns:c16="http://schemas.microsoft.com/office/drawing/2014/chart" uri="{C3380CC4-5D6E-409C-BE32-E72D297353CC}">
              <c16:uniqueId val="{00000003-0152-3E40-AD09-3372EE359F48}"/>
            </c:ext>
          </c:extLst>
        </c:ser>
        <c:dLbls>
          <c:showLegendKey val="0"/>
          <c:showVal val="0"/>
          <c:showCatName val="0"/>
          <c:showSerName val="0"/>
          <c:showPercent val="0"/>
          <c:showBubbleSize val="0"/>
        </c:dLbls>
        <c:smooth val="0"/>
        <c:axId val="1927792031"/>
        <c:axId val="305113008"/>
      </c:lineChart>
      <c:catAx>
        <c:axId val="192779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5113008"/>
        <c:crosses val="autoZero"/>
        <c:auto val="1"/>
        <c:lblAlgn val="ctr"/>
        <c:lblOffset val="100"/>
        <c:noMultiLvlLbl val="0"/>
      </c:catAx>
      <c:valAx>
        <c:axId val="305113008"/>
        <c:scaling>
          <c:orientation val="minMax"/>
          <c:max val="180"/>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27792031"/>
        <c:crosses val="autoZero"/>
        <c:crossBetween val="between"/>
        <c:min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D: Prezzi unitari e volumi scambiati di snack dolci in Francia nel 2014-2023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A3B7-4844-A6E6-2FEB9A284D6F}"/>
              </c:ext>
            </c:extLst>
          </c:dPt>
          <c:dLbls>
            <c:dLbl>
              <c:idx val="0"/>
              <c:tx>
                <c:rich>
                  <a:bodyPr/>
                  <a:lstStyle/>
                  <a:p>
                    <a:fld id="{A57D75F6-2669-4C4A-9C7D-2403467925EF}"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3B7-4844-A6E6-2FEB9A284D6F}"/>
                </c:ext>
              </c:extLst>
            </c:dLbl>
            <c:dLbl>
              <c:idx val="1"/>
              <c:tx>
                <c:rich>
                  <a:bodyPr/>
                  <a:lstStyle/>
                  <a:p>
                    <a:fld id="{ECAFBD9C-499A-A344-B4AB-D4AB6BA5B6E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3B7-4844-A6E6-2FEB9A284D6F}"/>
                </c:ext>
              </c:extLst>
            </c:dLbl>
            <c:dLbl>
              <c:idx val="2"/>
              <c:tx>
                <c:rich>
                  <a:bodyPr/>
                  <a:lstStyle/>
                  <a:p>
                    <a:fld id="{C931851F-1C74-0E42-AFE4-B9E974F3E35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B7-4844-A6E6-2FEB9A284D6F}"/>
                </c:ext>
              </c:extLst>
            </c:dLbl>
            <c:dLbl>
              <c:idx val="3"/>
              <c:tx>
                <c:rich>
                  <a:bodyPr/>
                  <a:lstStyle/>
                  <a:p>
                    <a:fld id="{BFDB263A-CDFA-8E45-B847-F30A922D9D9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B7-4844-A6E6-2FEB9A284D6F}"/>
                </c:ext>
              </c:extLst>
            </c:dLbl>
            <c:dLbl>
              <c:idx val="4"/>
              <c:tx>
                <c:rich>
                  <a:bodyPr/>
                  <a:lstStyle/>
                  <a:p>
                    <a:fld id="{047F12EF-992C-F742-A0D3-453ABFCE00A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3B7-4844-A6E6-2FEB9A284D6F}"/>
                </c:ext>
              </c:extLst>
            </c:dLbl>
            <c:dLbl>
              <c:idx val="5"/>
              <c:tx>
                <c:rich>
                  <a:bodyPr/>
                  <a:lstStyle/>
                  <a:p>
                    <a:fld id="{1B6BDA4E-9ECB-1741-86CB-2F9A373F892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3B7-4844-A6E6-2FEB9A284D6F}"/>
                </c:ext>
              </c:extLst>
            </c:dLbl>
            <c:dLbl>
              <c:idx val="6"/>
              <c:tx>
                <c:rich>
                  <a:bodyPr/>
                  <a:lstStyle/>
                  <a:p>
                    <a:fld id="{9604FE25-4721-C64B-9548-B8123D54AA0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3B7-4844-A6E6-2FEB9A284D6F}"/>
                </c:ext>
              </c:extLst>
            </c:dLbl>
            <c:dLbl>
              <c:idx val="7"/>
              <c:tx>
                <c:rich>
                  <a:bodyPr/>
                  <a:lstStyle/>
                  <a:p>
                    <a:fld id="{FC2176D7-6FFD-D148-A452-A23B1BFF8EC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3B7-4844-A6E6-2FEB9A284D6F}"/>
                </c:ext>
              </c:extLst>
            </c:dLbl>
            <c:dLbl>
              <c:idx val="8"/>
              <c:tx>
                <c:rich>
                  <a:bodyPr/>
                  <a:lstStyle/>
                  <a:p>
                    <a:fld id="{709E1D12-BD32-6746-A343-3E460414133A}"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3B7-4844-A6E6-2FEB9A284D6F}"/>
                </c:ext>
              </c:extLst>
            </c:dLbl>
            <c:dLbl>
              <c:idx val="9"/>
              <c:tx>
                <c:rich>
                  <a:bodyPr/>
                  <a:lstStyle/>
                  <a:p>
                    <a:fld id="{FBFE52D1-69A4-0549-9FAF-CBD41817BE1A}"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3B7-4844-A6E6-2FEB9A284D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0-A3B7-4844-A6E6-2FEB9A284D6F}"/>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Prezzi unitari e volumi scambiati di snack dolci in Francia nel 2014-2023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35F6-7044-ABF8-C0600B3AFF3D}"/>
              </c:ext>
            </c:extLst>
          </c:dPt>
          <c:dLbls>
            <c:dLbl>
              <c:idx val="0"/>
              <c:tx>
                <c:rich>
                  <a:bodyPr/>
                  <a:lstStyle/>
                  <a:p>
                    <a:fld id="{3027F183-95C9-4042-893A-E1D4084CA422}"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35F6-7044-ABF8-C0600B3AFF3D}"/>
                </c:ext>
              </c:extLst>
            </c:dLbl>
            <c:dLbl>
              <c:idx val="1"/>
              <c:tx>
                <c:rich>
                  <a:bodyPr/>
                  <a:lstStyle/>
                  <a:p>
                    <a:fld id="{BA11888C-5262-804C-8A2B-B296F8DBDF0A}"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F6-7044-ABF8-C0600B3AFF3D}"/>
                </c:ext>
              </c:extLst>
            </c:dLbl>
            <c:dLbl>
              <c:idx val="2"/>
              <c:tx>
                <c:rich>
                  <a:bodyPr/>
                  <a:lstStyle/>
                  <a:p>
                    <a:fld id="{14AC1B73-DF6C-E541-801C-212AF492161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5F6-7044-ABF8-C0600B3AFF3D}"/>
                </c:ext>
              </c:extLst>
            </c:dLbl>
            <c:dLbl>
              <c:idx val="3"/>
              <c:tx>
                <c:rich>
                  <a:bodyPr/>
                  <a:lstStyle/>
                  <a:p>
                    <a:fld id="{FF438589-0F3E-E744-B9A5-05429CFD692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5F6-7044-ABF8-C0600B3AFF3D}"/>
                </c:ext>
              </c:extLst>
            </c:dLbl>
            <c:dLbl>
              <c:idx val="4"/>
              <c:tx>
                <c:rich>
                  <a:bodyPr/>
                  <a:lstStyle/>
                  <a:p>
                    <a:fld id="{05D6D4B6-2FB0-C748-A4B4-AA41773D0AA8}"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5F6-7044-ABF8-C0600B3AFF3D}"/>
                </c:ext>
              </c:extLst>
            </c:dLbl>
            <c:dLbl>
              <c:idx val="5"/>
              <c:tx>
                <c:rich>
                  <a:bodyPr/>
                  <a:lstStyle/>
                  <a:p>
                    <a:fld id="{1F7634AF-6D32-9143-A5A2-8BD323A01631}"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5F6-7044-ABF8-C0600B3AFF3D}"/>
                </c:ext>
              </c:extLst>
            </c:dLbl>
            <c:dLbl>
              <c:idx val="6"/>
              <c:tx>
                <c:rich>
                  <a:bodyPr/>
                  <a:lstStyle/>
                  <a:p>
                    <a:fld id="{2D7CB809-8C2F-524E-84A8-E72F1AA9334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5F6-7044-ABF8-C0600B3AFF3D}"/>
                </c:ext>
              </c:extLst>
            </c:dLbl>
            <c:dLbl>
              <c:idx val="7"/>
              <c:tx>
                <c:rich>
                  <a:bodyPr/>
                  <a:lstStyle/>
                  <a:p>
                    <a:fld id="{5A372F97-A766-194C-8026-E6865071D91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5F6-7044-ABF8-C0600B3AFF3D}"/>
                </c:ext>
              </c:extLst>
            </c:dLbl>
            <c:dLbl>
              <c:idx val="8"/>
              <c:tx>
                <c:rich>
                  <a:bodyPr/>
                  <a:lstStyle/>
                  <a:p>
                    <a:fld id="{2560ADC2-D411-FA44-B2EE-91320A71FC38}"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5F6-7044-ABF8-C0600B3AFF3D}"/>
                </c:ext>
              </c:extLst>
            </c:dLbl>
            <c:dLbl>
              <c:idx val="9"/>
              <c:tx>
                <c:rich>
                  <a:bodyPr/>
                  <a:lstStyle/>
                  <a:p>
                    <a:fld id="{67AADD7D-A3CE-004F-BF1A-0922128559F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5F6-7044-ABF8-C0600B3AFF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35F6-7044-ABF8-C0600B3AFF3D}"/>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Prezzi unitari e volumi scambiati di snack dolci in Francia dal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8115-904B-BEB3-F0402DDD1432}"/>
              </c:ext>
            </c:extLst>
          </c:dPt>
          <c:dLbls>
            <c:dLbl>
              <c:idx val="0"/>
              <c:layout>
                <c:manualLayout>
                  <c:x val="-2.9712214018219885E-2"/>
                  <c:y val="3.4780671805564177E-2"/>
                </c:manualLayout>
              </c:layout>
              <c:tx>
                <c:rich>
                  <a:bodyPr/>
                  <a:lstStyle/>
                  <a:p>
                    <a:fld id="{188388E4-6F64-004D-AD41-ADACEF86144B}"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115-904B-BEB3-F0402DDD1432}"/>
                </c:ext>
              </c:extLst>
            </c:dLbl>
            <c:dLbl>
              <c:idx val="1"/>
              <c:tx>
                <c:rich>
                  <a:bodyPr/>
                  <a:lstStyle/>
                  <a:p>
                    <a:fld id="{8D1FA593-5716-A54E-83BE-C18C3CCB372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8115-904B-BEB3-F0402DDD1432}"/>
                </c:ext>
              </c:extLst>
            </c:dLbl>
            <c:dLbl>
              <c:idx val="2"/>
              <c:tx>
                <c:rich>
                  <a:bodyPr/>
                  <a:lstStyle/>
                  <a:p>
                    <a:fld id="{D5E397EB-24D8-474E-8ABA-27EFE60DBC9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115-904B-BEB3-F0402DDD1432}"/>
                </c:ext>
              </c:extLst>
            </c:dLbl>
            <c:dLbl>
              <c:idx val="3"/>
              <c:tx>
                <c:rich>
                  <a:bodyPr/>
                  <a:lstStyle/>
                  <a:p>
                    <a:fld id="{45965B41-83A9-C740-A3A1-0AF58A6B5A0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115-904B-BEB3-F0402DDD1432}"/>
                </c:ext>
              </c:extLst>
            </c:dLbl>
            <c:dLbl>
              <c:idx val="4"/>
              <c:layout>
                <c:manualLayout>
                  <c:x val="-2.0960695807076844E-2"/>
                  <c:y val="2.3323872166815272E-2"/>
                </c:manualLayout>
              </c:layout>
              <c:tx>
                <c:rich>
                  <a:bodyPr/>
                  <a:lstStyle/>
                  <a:p>
                    <a:fld id="{741E95A5-2DE5-5F4F-8753-3D380946CA86}"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8115-904B-BEB3-F0402DDD1432}"/>
                </c:ext>
              </c:extLst>
            </c:dLbl>
            <c:dLbl>
              <c:idx val="5"/>
              <c:layout>
                <c:manualLayout>
                  <c:x val="-3.3187768361205051E-2"/>
                  <c:y val="-2.9154840208519196E-2"/>
                </c:manualLayout>
              </c:layout>
              <c:tx>
                <c:rich>
                  <a:bodyPr/>
                  <a:lstStyle/>
                  <a:p>
                    <a:fld id="{71918EA1-3725-0843-B781-45A171EA20C8}"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8115-904B-BEB3-F0402DDD1432}"/>
                </c:ext>
              </c:extLst>
            </c:dLbl>
            <c:dLbl>
              <c:idx val="6"/>
              <c:tx>
                <c:rich>
                  <a:bodyPr/>
                  <a:lstStyle/>
                  <a:p>
                    <a:fld id="{C0FFEF4F-5774-A645-877E-F1B508532F2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115-904B-BEB3-F0402DDD1432}"/>
                </c:ext>
              </c:extLst>
            </c:dLbl>
            <c:dLbl>
              <c:idx val="7"/>
              <c:tx>
                <c:rich>
                  <a:bodyPr/>
                  <a:lstStyle/>
                  <a:p>
                    <a:fld id="{9B370F34-637C-7440-B101-D89D6F416BF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115-904B-BEB3-F0402DDD1432}"/>
                </c:ext>
              </c:extLst>
            </c:dLbl>
            <c:dLbl>
              <c:idx val="8"/>
              <c:tx>
                <c:rich>
                  <a:bodyPr/>
                  <a:lstStyle/>
                  <a:p>
                    <a:fld id="{77236317-B721-4D43-B126-33713335516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115-904B-BEB3-F0402DDD1432}"/>
                </c:ext>
              </c:extLst>
            </c:dLbl>
            <c:dLbl>
              <c:idx val="9"/>
              <c:tx>
                <c:rich>
                  <a:bodyPr/>
                  <a:lstStyle/>
                  <a:p>
                    <a:fld id="{19CC4F21-A34D-E644-AB51-19A674C5A998}"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115-904B-BEB3-F0402DDD143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8115-904B-BEB3-F0402DDD1432}"/>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Quote di spesa per segmento a famiglia</a:t>
            </a:r>
            <a:r>
              <a:rPr lang="it-IT" baseline="0"/>
              <a:t> - FR - 2014-2022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Demand!$D$33</c:f>
              <c:strCache>
                <c:ptCount val="1"/>
                <c:pt idx="0">
                  <c:v>Gelato</c:v>
                </c:pt>
              </c:strCache>
            </c:strRef>
          </c:tx>
          <c:spPr>
            <a:solidFill>
              <a:schemeClr val="accent1"/>
            </a:solidFill>
            <a:ln>
              <a:noFill/>
            </a:ln>
            <a:effectLst/>
          </c:spPr>
          <c:invertIfNegative val="0"/>
          <c:cat>
            <c:strRef>
              <c:f>Demand!$G$32:$O$32</c:f>
              <c:strCache>
                <c:ptCount val="9"/>
                <c:pt idx="0">
                  <c:v>2014</c:v>
                </c:pt>
                <c:pt idx="1">
                  <c:v>2015</c:v>
                </c:pt>
                <c:pt idx="2">
                  <c:v>2016</c:v>
                </c:pt>
                <c:pt idx="3">
                  <c:v>2017</c:v>
                </c:pt>
                <c:pt idx="4">
                  <c:v>2018</c:v>
                </c:pt>
                <c:pt idx="5">
                  <c:v>2019</c:v>
                </c:pt>
                <c:pt idx="6">
                  <c:v>2020</c:v>
                </c:pt>
                <c:pt idx="7">
                  <c:v>2021</c:v>
                </c:pt>
                <c:pt idx="8">
                  <c:v>2022</c:v>
                </c:pt>
              </c:strCache>
            </c:strRef>
          </c:cat>
          <c:val>
            <c:numRef>
              <c:f>Demand!$G$33:$O$33</c:f>
              <c:numCache>
                <c:formatCode>0.00%</c:formatCode>
                <c:ptCount val="9"/>
                <c:pt idx="0">
                  <c:v>1.361147735082156E-3</c:v>
                </c:pt>
                <c:pt idx="1">
                  <c:v>1.4296221971063009E-3</c:v>
                </c:pt>
                <c:pt idx="2">
                  <c:v>1.3922678942436958E-3</c:v>
                </c:pt>
                <c:pt idx="3">
                  <c:v>1.4075253395005054E-3</c:v>
                </c:pt>
                <c:pt idx="4">
                  <c:v>1.4247087642239144E-3</c:v>
                </c:pt>
                <c:pt idx="5">
                  <c:v>1.3711781911965907E-3</c:v>
                </c:pt>
                <c:pt idx="6">
                  <c:v>1.5690693487303657E-3</c:v>
                </c:pt>
                <c:pt idx="7">
                  <c:v>1.4618769845012418E-3</c:v>
                </c:pt>
                <c:pt idx="8">
                  <c:v>1.4946604021582055E-3</c:v>
                </c:pt>
              </c:numCache>
            </c:numRef>
          </c:val>
          <c:extLst>
            <c:ext xmlns:c16="http://schemas.microsoft.com/office/drawing/2014/chart" uri="{C3380CC4-5D6E-409C-BE32-E72D297353CC}">
              <c16:uniqueId val="{00000000-1855-A742-AB2D-F884F564C0FC}"/>
            </c:ext>
          </c:extLst>
        </c:ser>
        <c:ser>
          <c:idx val="1"/>
          <c:order val="1"/>
          <c:tx>
            <c:strRef>
              <c:f>Demand!$D$34</c:f>
              <c:strCache>
                <c:ptCount val="1"/>
                <c:pt idx="0">
                  <c:v>Snack salati</c:v>
                </c:pt>
              </c:strCache>
            </c:strRef>
          </c:tx>
          <c:spPr>
            <a:solidFill>
              <a:schemeClr val="accent2"/>
            </a:solidFill>
            <a:ln>
              <a:noFill/>
            </a:ln>
            <a:effectLst/>
          </c:spPr>
          <c:invertIfNegative val="0"/>
          <c:cat>
            <c:strRef>
              <c:f>Demand!$G$32:$O$32</c:f>
              <c:strCache>
                <c:ptCount val="9"/>
                <c:pt idx="0">
                  <c:v>2014</c:v>
                </c:pt>
                <c:pt idx="1">
                  <c:v>2015</c:v>
                </c:pt>
                <c:pt idx="2">
                  <c:v>2016</c:v>
                </c:pt>
                <c:pt idx="3">
                  <c:v>2017</c:v>
                </c:pt>
                <c:pt idx="4">
                  <c:v>2018</c:v>
                </c:pt>
                <c:pt idx="5">
                  <c:v>2019</c:v>
                </c:pt>
                <c:pt idx="6">
                  <c:v>2020</c:v>
                </c:pt>
                <c:pt idx="7">
                  <c:v>2021</c:v>
                </c:pt>
                <c:pt idx="8">
                  <c:v>2022</c:v>
                </c:pt>
              </c:strCache>
            </c:strRef>
          </c:cat>
          <c:val>
            <c:numRef>
              <c:f>Demand!$G$34:$O$34</c:f>
              <c:numCache>
                <c:formatCode>0.00%</c:formatCode>
                <c:ptCount val="9"/>
                <c:pt idx="0">
                  <c:v>2.0700275681810004E-3</c:v>
                </c:pt>
                <c:pt idx="1">
                  <c:v>2.105399242496139E-3</c:v>
                </c:pt>
                <c:pt idx="2">
                  <c:v>2.170584321234095E-3</c:v>
                </c:pt>
                <c:pt idx="3">
                  <c:v>2.2287795848077142E-3</c:v>
                </c:pt>
                <c:pt idx="4">
                  <c:v>2.2651006986762557E-3</c:v>
                </c:pt>
                <c:pt idx="5">
                  <c:v>2.2508452719810028E-3</c:v>
                </c:pt>
                <c:pt idx="6">
                  <c:v>2.5228658347302415E-3</c:v>
                </c:pt>
                <c:pt idx="7">
                  <c:v>2.5057412210380708E-3</c:v>
                </c:pt>
                <c:pt idx="8">
                  <c:v>2.4998032053562998E-3</c:v>
                </c:pt>
              </c:numCache>
            </c:numRef>
          </c:val>
          <c:extLst>
            <c:ext xmlns:c16="http://schemas.microsoft.com/office/drawing/2014/chart" uri="{C3380CC4-5D6E-409C-BE32-E72D297353CC}">
              <c16:uniqueId val="{00000001-1855-A742-AB2D-F884F564C0FC}"/>
            </c:ext>
          </c:extLst>
        </c:ser>
        <c:ser>
          <c:idx val="2"/>
          <c:order val="2"/>
          <c:tx>
            <c:strRef>
              <c:f>Demand!$D$35</c:f>
              <c:strCache>
                <c:ptCount val="1"/>
                <c:pt idx="0">
                  <c:v>Snack dolci</c:v>
                </c:pt>
              </c:strCache>
            </c:strRef>
          </c:tx>
          <c:spPr>
            <a:solidFill>
              <a:schemeClr val="accent3"/>
            </a:solidFill>
            <a:ln>
              <a:noFill/>
            </a:ln>
            <a:effectLst/>
          </c:spPr>
          <c:invertIfNegative val="0"/>
          <c:cat>
            <c:strRef>
              <c:f>Demand!$G$32:$O$32</c:f>
              <c:strCache>
                <c:ptCount val="9"/>
                <c:pt idx="0">
                  <c:v>2014</c:v>
                </c:pt>
                <c:pt idx="1">
                  <c:v>2015</c:v>
                </c:pt>
                <c:pt idx="2">
                  <c:v>2016</c:v>
                </c:pt>
                <c:pt idx="3">
                  <c:v>2017</c:v>
                </c:pt>
                <c:pt idx="4">
                  <c:v>2018</c:v>
                </c:pt>
                <c:pt idx="5">
                  <c:v>2019</c:v>
                </c:pt>
                <c:pt idx="6">
                  <c:v>2020</c:v>
                </c:pt>
                <c:pt idx="7">
                  <c:v>2021</c:v>
                </c:pt>
                <c:pt idx="8">
                  <c:v>2022</c:v>
                </c:pt>
              </c:strCache>
            </c:strRef>
          </c:cat>
          <c:val>
            <c:numRef>
              <c:f>Demand!$G$35:$O$35</c:f>
              <c:numCache>
                <c:formatCode>0.00%</c:formatCode>
                <c:ptCount val="9"/>
                <c:pt idx="0">
                  <c:v>2.2890911277150183E-3</c:v>
                </c:pt>
                <c:pt idx="1">
                  <c:v>2.3054487649581132E-3</c:v>
                </c:pt>
                <c:pt idx="2">
                  <c:v>2.3663719938621149E-3</c:v>
                </c:pt>
                <c:pt idx="3">
                  <c:v>2.3355901080413109E-3</c:v>
                </c:pt>
                <c:pt idx="4">
                  <c:v>2.3046759421269203E-3</c:v>
                </c:pt>
                <c:pt idx="5">
                  <c:v>2.2761098617685447E-3</c:v>
                </c:pt>
                <c:pt idx="6">
                  <c:v>2.5129819333209163E-3</c:v>
                </c:pt>
                <c:pt idx="7">
                  <c:v>2.4240068848439119E-3</c:v>
                </c:pt>
                <c:pt idx="8">
                  <c:v>2.3649139114206249E-3</c:v>
                </c:pt>
              </c:numCache>
            </c:numRef>
          </c:val>
          <c:extLst>
            <c:ext xmlns:c16="http://schemas.microsoft.com/office/drawing/2014/chart" uri="{C3380CC4-5D6E-409C-BE32-E72D297353CC}">
              <c16:uniqueId val="{00000002-1855-A742-AB2D-F884F564C0FC}"/>
            </c:ext>
          </c:extLst>
        </c:ser>
        <c:ser>
          <c:idx val="3"/>
          <c:order val="3"/>
          <c:tx>
            <c:strRef>
              <c:f>Demand!$D$36</c:f>
              <c:strCache>
                <c:ptCount val="1"/>
                <c:pt idx="0">
                  <c:v>Cioccolatini</c:v>
                </c:pt>
              </c:strCache>
            </c:strRef>
          </c:tx>
          <c:spPr>
            <a:solidFill>
              <a:schemeClr val="accent4"/>
            </a:solidFill>
            <a:ln>
              <a:noFill/>
            </a:ln>
            <a:effectLst/>
          </c:spPr>
          <c:invertIfNegative val="0"/>
          <c:cat>
            <c:strRef>
              <c:f>Demand!$G$32:$O$32</c:f>
              <c:strCache>
                <c:ptCount val="9"/>
                <c:pt idx="0">
                  <c:v>2014</c:v>
                </c:pt>
                <c:pt idx="1">
                  <c:v>2015</c:v>
                </c:pt>
                <c:pt idx="2">
                  <c:v>2016</c:v>
                </c:pt>
                <c:pt idx="3">
                  <c:v>2017</c:v>
                </c:pt>
                <c:pt idx="4">
                  <c:v>2018</c:v>
                </c:pt>
                <c:pt idx="5">
                  <c:v>2019</c:v>
                </c:pt>
                <c:pt idx="6">
                  <c:v>2020</c:v>
                </c:pt>
                <c:pt idx="7">
                  <c:v>2021</c:v>
                </c:pt>
                <c:pt idx="8">
                  <c:v>2022</c:v>
                </c:pt>
              </c:strCache>
            </c:strRef>
          </c:cat>
          <c:val>
            <c:numRef>
              <c:f>Demand!$G$36:$O$36</c:f>
              <c:numCache>
                <c:formatCode>0.00%</c:formatCode>
                <c:ptCount val="9"/>
                <c:pt idx="0">
                  <c:v>5.1246104601103959E-3</c:v>
                </c:pt>
                <c:pt idx="1">
                  <c:v>5.0622287696170205E-3</c:v>
                </c:pt>
                <c:pt idx="2">
                  <c:v>5.0542225119159156E-3</c:v>
                </c:pt>
                <c:pt idx="3">
                  <c:v>4.9892382186004416E-3</c:v>
                </c:pt>
                <c:pt idx="4">
                  <c:v>4.8933624548997837E-3</c:v>
                </c:pt>
                <c:pt idx="5">
                  <c:v>4.7910849360738488E-3</c:v>
                </c:pt>
                <c:pt idx="6">
                  <c:v>5.085267275097784E-3</c:v>
                </c:pt>
                <c:pt idx="7">
                  <c:v>4.9554360401144323E-3</c:v>
                </c:pt>
                <c:pt idx="8">
                  <c:v>4.8190288075406476E-3</c:v>
                </c:pt>
              </c:numCache>
            </c:numRef>
          </c:val>
          <c:extLst>
            <c:ext xmlns:c16="http://schemas.microsoft.com/office/drawing/2014/chart" uri="{C3380CC4-5D6E-409C-BE32-E72D297353CC}">
              <c16:uniqueId val="{00000003-1855-A742-AB2D-F884F564C0FC}"/>
            </c:ext>
          </c:extLst>
        </c:ser>
        <c:dLbls>
          <c:showLegendKey val="0"/>
          <c:showVal val="0"/>
          <c:showCatName val="0"/>
          <c:showSerName val="0"/>
          <c:showPercent val="0"/>
          <c:showBubbleSize val="0"/>
        </c:dLbls>
        <c:gapWidth val="219"/>
        <c:overlap val="-27"/>
        <c:axId val="2145927039"/>
        <c:axId val="922326511"/>
      </c:barChart>
      <c:catAx>
        <c:axId val="214592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22326511"/>
        <c:crosses val="autoZero"/>
        <c:auto val="1"/>
        <c:lblAlgn val="ctr"/>
        <c:lblOffset val="100"/>
        <c:noMultiLvlLbl val="0"/>
      </c:catAx>
      <c:valAx>
        <c:axId val="922326511"/>
        <c:scaling>
          <c:orientation val="minMax"/>
          <c:max val="5.4999999999999997E-3"/>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Percentuale</a:t>
                </a:r>
                <a:r>
                  <a:rPr lang="it-IT" baseline="0"/>
                  <a:t> di spesa per household</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45927039"/>
        <c:crosses val="autoZero"/>
        <c:crossBetween val="between"/>
        <c:majorUnit val="5.0000000000000001E-4"/>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it-IT"/>
              <a:t>Volume pro-capite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it-IT"/>
        </a:p>
      </c:txPr>
    </c:title>
    <c:autoTitleDeleted val="0"/>
    <c:plotArea>
      <c:layout/>
      <c:barChart>
        <c:barDir val="bar"/>
        <c:grouping val="clustered"/>
        <c:varyColors val="0"/>
        <c:ser>
          <c:idx val="0"/>
          <c:order val="0"/>
          <c:spPr>
            <a:solidFill>
              <a:schemeClr val="accent1"/>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0-D4A6-DD46-A433-0629B8650FD6}"/>
              </c:ext>
            </c:extLst>
          </c:dPt>
          <c:cat>
            <c:strRef>
              <c:f>Market!$C$35:$C$40</c:f>
              <c:strCache>
                <c:ptCount val="6"/>
                <c:pt idx="0">
                  <c:v>Italy</c:v>
                </c:pt>
                <c:pt idx="1">
                  <c:v>Netherlands</c:v>
                </c:pt>
                <c:pt idx="2">
                  <c:v>Belgium</c:v>
                </c:pt>
                <c:pt idx="3">
                  <c:v>Spain</c:v>
                </c:pt>
                <c:pt idx="4">
                  <c:v>France</c:v>
                </c:pt>
                <c:pt idx="5">
                  <c:v>Germany</c:v>
                </c:pt>
              </c:strCache>
            </c:strRef>
          </c:cat>
          <c:val>
            <c:numRef>
              <c:f>Market!$F$35:$F$40</c:f>
              <c:numCache>
                <c:formatCode>0.00</c:formatCode>
                <c:ptCount val="6"/>
                <c:pt idx="0">
                  <c:v>9.078396786993336</c:v>
                </c:pt>
                <c:pt idx="1">
                  <c:v>8.2700350019546587</c:v>
                </c:pt>
                <c:pt idx="2">
                  <c:v>7.1448060581142689</c:v>
                </c:pt>
                <c:pt idx="3">
                  <c:v>6.355364577589425</c:v>
                </c:pt>
                <c:pt idx="4">
                  <c:v>5.6958052455300576</c:v>
                </c:pt>
                <c:pt idx="5">
                  <c:v>4.7297944868733088</c:v>
                </c:pt>
              </c:numCache>
            </c:numRef>
          </c:val>
          <c:extLst>
            <c:ext xmlns:c16="http://schemas.microsoft.com/office/drawing/2014/chart" uri="{C3380CC4-5D6E-409C-BE32-E72D297353CC}">
              <c16:uniqueId val="{00000000-1EA3-CF48-9B62-F6BE5188A2F1}"/>
            </c:ext>
          </c:extLst>
        </c:ser>
        <c:dLbls>
          <c:showLegendKey val="0"/>
          <c:showVal val="0"/>
          <c:showCatName val="0"/>
          <c:showSerName val="0"/>
          <c:showPercent val="0"/>
          <c:showBubbleSize val="0"/>
        </c:dLbls>
        <c:gapWidth val="75"/>
        <c:overlap val="-25"/>
        <c:axId val="1309750847"/>
        <c:axId val="2059019055"/>
      </c:barChart>
      <c:catAx>
        <c:axId val="13097508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it-IT"/>
          </a:p>
        </c:txPr>
        <c:crossAx val="2059019055"/>
        <c:crosses val="autoZero"/>
        <c:auto val="1"/>
        <c:lblAlgn val="ctr"/>
        <c:lblOffset val="100"/>
        <c:noMultiLvlLbl val="0"/>
      </c:catAx>
      <c:valAx>
        <c:axId val="2059019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it-IT"/>
                  <a:t>Volume pro-capite [kg/persona]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it-IT"/>
          </a:p>
        </c:txPr>
        <c:crossAx val="1309750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cs typeface="Calibri" panose="020F0502020204030204" pitchFamily="34" charset="0"/>
        </a:defRPr>
      </a:pPr>
      <a:endParaRPr lang="it-IT"/>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Composizione</a:t>
            </a:r>
            <a:r>
              <a:rPr lang="it-IT" baseline="0"/>
              <a:t> p</a:t>
            </a:r>
            <a:r>
              <a:rPr lang="it-IT"/>
              <a:t>opolazione per fasce d'età in FR, 2014-2023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stacked"/>
        <c:varyColors val="0"/>
        <c:ser>
          <c:idx val="0"/>
          <c:order val="0"/>
          <c:tx>
            <c:strRef>
              <c:f>Demand!$C$154</c:f>
              <c:strCache>
                <c:ptCount val="1"/>
                <c:pt idx="0">
                  <c:v>0-14</c:v>
                </c:pt>
              </c:strCache>
            </c:strRef>
          </c:tx>
          <c:spPr>
            <a:solidFill>
              <a:schemeClr val="accent6">
                <a:lumMod val="50000"/>
              </a:schemeClr>
            </a:solidFill>
            <a:ln>
              <a:noFill/>
            </a:ln>
            <a:effectLst/>
          </c:spPr>
          <c:invertIfNegative val="0"/>
          <c:cat>
            <c:strRef>
              <c:f>Demand!$D$153:$M$153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Demand!$D$154:$M$154</c:f>
              <c:numCache>
                <c:formatCode>0.00%</c:formatCode>
                <c:ptCount val="10"/>
                <c:pt idx="0">
                  <c:v>0.16234258954702732</c:v>
                </c:pt>
                <c:pt idx="1">
                  <c:v>0.16161800793022607</c:v>
                </c:pt>
                <c:pt idx="2">
                  <c:v>0.16024397811267144</c:v>
                </c:pt>
                <c:pt idx="3">
                  <c:v>0.15880188536723264</c:v>
                </c:pt>
                <c:pt idx="4">
                  <c:v>0.15764326323153882</c:v>
                </c:pt>
                <c:pt idx="5">
                  <c:v>0.15601677376933923</c:v>
                </c:pt>
                <c:pt idx="6">
                  <c:v>0.15444857980420157</c:v>
                </c:pt>
                <c:pt idx="7">
                  <c:v>0.15302771574097851</c:v>
                </c:pt>
                <c:pt idx="8">
                  <c:v>0.15100406568904925</c:v>
                </c:pt>
                <c:pt idx="9">
                  <c:v>0.14892719960741169</c:v>
                </c:pt>
              </c:numCache>
            </c:numRef>
          </c:val>
          <c:extLst>
            <c:ext xmlns:c16="http://schemas.microsoft.com/office/drawing/2014/chart" uri="{C3380CC4-5D6E-409C-BE32-E72D297353CC}">
              <c16:uniqueId val="{00000000-2D84-D24F-9194-15B5AFAED0E9}"/>
            </c:ext>
          </c:extLst>
        </c:ser>
        <c:ser>
          <c:idx val="1"/>
          <c:order val="1"/>
          <c:tx>
            <c:strRef>
              <c:f>Demand!$C$155</c:f>
              <c:strCache>
                <c:ptCount val="1"/>
                <c:pt idx="0">
                  <c:v>15-24</c:v>
                </c:pt>
              </c:strCache>
            </c:strRef>
          </c:tx>
          <c:spPr>
            <a:solidFill>
              <a:schemeClr val="accent6"/>
            </a:solidFill>
            <a:ln>
              <a:noFill/>
            </a:ln>
            <a:effectLst/>
          </c:spPr>
          <c:invertIfNegative val="0"/>
          <c:cat>
            <c:strRef>
              <c:f>Demand!$D$153:$M$153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Demand!$D$155:$M$155</c:f>
              <c:numCache>
                <c:formatCode>0.00%</c:formatCode>
                <c:ptCount val="10"/>
                <c:pt idx="0">
                  <c:v>0.10377640217002287</c:v>
                </c:pt>
                <c:pt idx="1">
                  <c:v>0.10288263728295399</c:v>
                </c:pt>
                <c:pt idx="2">
                  <c:v>0.10257857909366173</c:v>
                </c:pt>
                <c:pt idx="3">
                  <c:v>0.10206717367557359</c:v>
                </c:pt>
                <c:pt idx="4">
                  <c:v>0.10188716602605392</c:v>
                </c:pt>
                <c:pt idx="5">
                  <c:v>0.1024445614498171</c:v>
                </c:pt>
                <c:pt idx="6">
                  <c:v>0.10243233492011208</c:v>
                </c:pt>
                <c:pt idx="7">
                  <c:v>0.10265902306016382</c:v>
                </c:pt>
                <c:pt idx="8">
                  <c:v>0.10306845915489941</c:v>
                </c:pt>
                <c:pt idx="9">
                  <c:v>0.10344793052585746</c:v>
                </c:pt>
              </c:numCache>
            </c:numRef>
          </c:val>
          <c:extLst>
            <c:ext xmlns:c16="http://schemas.microsoft.com/office/drawing/2014/chart" uri="{C3380CC4-5D6E-409C-BE32-E72D297353CC}">
              <c16:uniqueId val="{00000001-2D84-D24F-9194-15B5AFAED0E9}"/>
            </c:ext>
          </c:extLst>
        </c:ser>
        <c:ser>
          <c:idx val="2"/>
          <c:order val="2"/>
          <c:tx>
            <c:strRef>
              <c:f>Demand!$C$156</c:f>
              <c:strCache>
                <c:ptCount val="1"/>
                <c:pt idx="0">
                  <c:v>25-49</c:v>
                </c:pt>
              </c:strCache>
            </c:strRef>
          </c:tx>
          <c:spPr>
            <a:solidFill>
              <a:schemeClr val="accent6">
                <a:lumMod val="40000"/>
                <a:lumOff val="60000"/>
              </a:schemeClr>
            </a:solidFill>
            <a:ln>
              <a:noFill/>
            </a:ln>
            <a:effectLst/>
          </c:spPr>
          <c:invertIfNegative val="0"/>
          <c:cat>
            <c:strRef>
              <c:f>Demand!$D$153:$M$153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Demand!$D$156:$M$156</c:f>
              <c:numCache>
                <c:formatCode>0.00%</c:formatCode>
                <c:ptCount val="10"/>
                <c:pt idx="0">
                  <c:v>0.28093990424742765</c:v>
                </c:pt>
                <c:pt idx="1">
                  <c:v>0.27798401408682283</c:v>
                </c:pt>
                <c:pt idx="2">
                  <c:v>0.2755072133262329</c:v>
                </c:pt>
                <c:pt idx="3">
                  <c:v>0.27292595123354624</c:v>
                </c:pt>
                <c:pt idx="4">
                  <c:v>0.27111948736068547</c:v>
                </c:pt>
                <c:pt idx="5">
                  <c:v>0.26843721947429594</c:v>
                </c:pt>
                <c:pt idx="6">
                  <c:v>0.26616451201075725</c:v>
                </c:pt>
                <c:pt idx="7">
                  <c:v>0.26518861076479217</c:v>
                </c:pt>
                <c:pt idx="8">
                  <c:v>0.2628073351040352</c:v>
                </c:pt>
                <c:pt idx="9">
                  <c:v>0.26029085439234867</c:v>
                </c:pt>
              </c:numCache>
            </c:numRef>
          </c:val>
          <c:extLst>
            <c:ext xmlns:c16="http://schemas.microsoft.com/office/drawing/2014/chart" uri="{C3380CC4-5D6E-409C-BE32-E72D297353CC}">
              <c16:uniqueId val="{00000002-2D84-D24F-9194-15B5AFAED0E9}"/>
            </c:ext>
          </c:extLst>
        </c:ser>
        <c:ser>
          <c:idx val="3"/>
          <c:order val="3"/>
          <c:tx>
            <c:strRef>
              <c:f>Demand!$C$157</c:f>
              <c:strCache>
                <c:ptCount val="1"/>
                <c:pt idx="0">
                  <c:v>50-64</c:v>
                </c:pt>
              </c:strCache>
            </c:strRef>
          </c:tx>
          <c:spPr>
            <a:solidFill>
              <a:schemeClr val="accent2"/>
            </a:solidFill>
            <a:ln>
              <a:noFill/>
            </a:ln>
            <a:effectLst/>
          </c:spPr>
          <c:invertIfNegative val="0"/>
          <c:cat>
            <c:strRef>
              <c:f>Demand!$D$153:$M$153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Demand!$D$157:$M$157</c:f>
              <c:numCache>
                <c:formatCode>0.00%</c:formatCode>
                <c:ptCount val="10"/>
                <c:pt idx="0">
                  <c:v>0.16781700795106549</c:v>
                </c:pt>
                <c:pt idx="1">
                  <c:v>0.16734273020370558</c:v>
                </c:pt>
                <c:pt idx="2">
                  <c:v>0.16706363576626948</c:v>
                </c:pt>
                <c:pt idx="3">
                  <c:v>0.16683121191600822</c:v>
                </c:pt>
                <c:pt idx="4">
                  <c:v>0.16642789229494073</c:v>
                </c:pt>
                <c:pt idx="5">
                  <c:v>0.16629576616041838</c:v>
                </c:pt>
                <c:pt idx="6">
                  <c:v>0.16620210792678317</c:v>
                </c:pt>
                <c:pt idx="7">
                  <c:v>0.16648622477894473</c:v>
                </c:pt>
                <c:pt idx="8">
                  <c:v>0.16655975271795648</c:v>
                </c:pt>
                <c:pt idx="9">
                  <c:v>0.16660157711324095</c:v>
                </c:pt>
              </c:numCache>
            </c:numRef>
          </c:val>
          <c:extLst>
            <c:ext xmlns:c16="http://schemas.microsoft.com/office/drawing/2014/chart" uri="{C3380CC4-5D6E-409C-BE32-E72D297353CC}">
              <c16:uniqueId val="{00000003-2D84-D24F-9194-15B5AFAED0E9}"/>
            </c:ext>
          </c:extLst>
        </c:ser>
        <c:ser>
          <c:idx val="4"/>
          <c:order val="4"/>
          <c:tx>
            <c:strRef>
              <c:f>Demand!$C$158</c:f>
              <c:strCache>
                <c:ptCount val="1"/>
                <c:pt idx="0">
                  <c:v>65+</c:v>
                </c:pt>
              </c:strCache>
            </c:strRef>
          </c:tx>
          <c:spPr>
            <a:solidFill>
              <a:schemeClr val="accent2">
                <a:lumMod val="40000"/>
                <a:lumOff val="60000"/>
              </a:schemeClr>
            </a:solidFill>
            <a:ln>
              <a:noFill/>
            </a:ln>
            <a:effectLst/>
          </c:spPr>
          <c:invertIfNegative val="0"/>
          <c:cat>
            <c:strRef>
              <c:f>Demand!$D$153:$M$153</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Demand!$D$158:$M$158</c:f>
              <c:numCache>
                <c:formatCode>0.00%</c:formatCode>
                <c:ptCount val="10"/>
                <c:pt idx="0">
                  <c:v>0.28512409608445666</c:v>
                </c:pt>
                <c:pt idx="1">
                  <c:v>0.29017261049629156</c:v>
                </c:pt>
                <c:pt idx="2">
                  <c:v>0.29460659370116443</c:v>
                </c:pt>
                <c:pt idx="3">
                  <c:v>0.2993737778076393</c:v>
                </c:pt>
                <c:pt idx="4">
                  <c:v>0.30292219108678109</c:v>
                </c:pt>
                <c:pt idx="5">
                  <c:v>0.30680567914612933</c:v>
                </c:pt>
                <c:pt idx="6">
                  <c:v>0.31075246533814593</c:v>
                </c:pt>
                <c:pt idx="7">
                  <c:v>0.31263842565512079</c:v>
                </c:pt>
                <c:pt idx="8">
                  <c:v>0.31656038733405967</c:v>
                </c:pt>
                <c:pt idx="9">
                  <c:v>0.32073243836114129</c:v>
                </c:pt>
              </c:numCache>
            </c:numRef>
          </c:val>
          <c:extLst>
            <c:ext xmlns:c16="http://schemas.microsoft.com/office/drawing/2014/chart" uri="{C3380CC4-5D6E-409C-BE32-E72D297353CC}">
              <c16:uniqueId val="{00000004-2D84-D24F-9194-15B5AFAED0E9}"/>
            </c:ext>
          </c:extLst>
        </c:ser>
        <c:dLbls>
          <c:showLegendKey val="0"/>
          <c:showVal val="0"/>
          <c:showCatName val="0"/>
          <c:showSerName val="0"/>
          <c:showPercent val="0"/>
          <c:showBubbleSize val="0"/>
        </c:dLbls>
        <c:gapWidth val="150"/>
        <c:overlap val="100"/>
        <c:axId val="994456879"/>
        <c:axId val="994285839"/>
      </c:barChart>
      <c:catAx>
        <c:axId val="994456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94285839"/>
        <c:crosses val="autoZero"/>
        <c:auto val="1"/>
        <c:lblAlgn val="ctr"/>
        <c:lblOffset val="100"/>
        <c:noMultiLvlLbl val="0"/>
      </c:catAx>
      <c:valAx>
        <c:axId val="99428583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Percentuale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944568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it-IT">
                <a:effectLst/>
              </a:rPr>
              <a:t>Indice andamento reddito disponibile pro capite nominale in Francia, 2012-2021 (n. indice, 2012 =100)</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t-IT"/>
        </a:p>
      </c:txPr>
    </c:title>
    <c:autoTitleDeleted val="0"/>
    <c:plotArea>
      <c:layout/>
      <c:lineChart>
        <c:grouping val="standard"/>
        <c:varyColors val="0"/>
        <c:ser>
          <c:idx val="0"/>
          <c:order val="0"/>
          <c:tx>
            <c:strRef>
              <c:f>Demand!$C$187</c:f>
              <c:strCache>
                <c:ptCount val="1"/>
                <c:pt idx="0">
                  <c:v>France</c:v>
                </c:pt>
              </c:strCache>
            </c:strRef>
          </c:tx>
          <c:spPr>
            <a:ln w="28575" cap="rnd">
              <a:solidFill>
                <a:srgbClr val="FFC000"/>
              </a:solidFill>
              <a:round/>
            </a:ln>
            <a:effectLst/>
          </c:spPr>
          <c:marker>
            <c:symbol val="none"/>
          </c:marker>
          <c:cat>
            <c:strRef>
              <c:f>Demand!$D$186:$M$186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Demand!$D$187:$M$187</c:f>
              <c:numCache>
                <c:formatCode>0.00</c:formatCode>
                <c:ptCount val="10"/>
                <c:pt idx="0">
                  <c:v>100</c:v>
                </c:pt>
                <c:pt idx="1">
                  <c:v>98.930481283422466</c:v>
                </c:pt>
                <c:pt idx="2">
                  <c:v>100</c:v>
                </c:pt>
                <c:pt idx="3">
                  <c:v>100.53475935828877</c:v>
                </c:pt>
                <c:pt idx="4">
                  <c:v>102.13903743315508</c:v>
                </c:pt>
                <c:pt idx="5">
                  <c:v>104.27807486631016</c:v>
                </c:pt>
                <c:pt idx="6">
                  <c:v>106.95187165775401</c:v>
                </c:pt>
                <c:pt idx="7">
                  <c:v>109.62566844919786</c:v>
                </c:pt>
                <c:pt idx="8">
                  <c:v>110.69518716577539</c:v>
                </c:pt>
                <c:pt idx="9">
                  <c:v>114.43850267379679</c:v>
                </c:pt>
              </c:numCache>
            </c:numRef>
          </c:val>
          <c:smooth val="0"/>
          <c:extLst>
            <c:ext xmlns:c16="http://schemas.microsoft.com/office/drawing/2014/chart" uri="{C3380CC4-5D6E-409C-BE32-E72D297353CC}">
              <c16:uniqueId val="{00000000-12D1-9344-828B-D30423BFBAC4}"/>
            </c:ext>
          </c:extLst>
        </c:ser>
        <c:dLbls>
          <c:showLegendKey val="0"/>
          <c:showVal val="0"/>
          <c:showCatName val="0"/>
          <c:showSerName val="0"/>
          <c:showPercent val="0"/>
          <c:showBubbleSize val="0"/>
        </c:dLbls>
        <c:smooth val="0"/>
        <c:axId val="690097568"/>
        <c:axId val="690099280"/>
      </c:lineChart>
      <c:catAx>
        <c:axId val="69009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099280"/>
        <c:crosses val="autoZero"/>
        <c:auto val="1"/>
        <c:lblAlgn val="ctr"/>
        <c:lblOffset val="100"/>
        <c:noMultiLvlLbl val="0"/>
      </c:catAx>
      <c:valAx>
        <c:axId val="690099280"/>
        <c:scaling>
          <c:orientation val="minMax"/>
          <c:max val="115"/>
          <c:min val="9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09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kern="1200" spc="0" baseline="0">
                <a:solidFill>
                  <a:sysClr val="windowText" lastClr="000000">
                    <a:lumMod val="65000"/>
                    <a:lumOff val="35000"/>
                  </a:sysClr>
                </a:solidFill>
              </a:rPr>
              <a:t>Andamento popolazione e volumi di snack dolci scambiati in FR, 2012-2023 (indice, 2012=100)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Demand!$C$85</c:f>
              <c:strCache>
                <c:ptCount val="1"/>
                <c:pt idx="0">
                  <c:v>Popolazione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Demand!$D$84:$O$84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Demand!$D$85:$O$85</c:f>
              <c:numCache>
                <c:formatCode>#,##0</c:formatCode>
                <c:ptCount val="12"/>
                <c:pt idx="0">
                  <c:v>100</c:v>
                </c:pt>
                <c:pt idx="1">
                  <c:v>100.49537675477434</c:v>
                </c:pt>
                <c:pt idx="2">
                  <c:v>101.36188432605718</c:v>
                </c:pt>
                <c:pt idx="3">
                  <c:v>100.4415758672357</c:v>
                </c:pt>
                <c:pt idx="4">
                  <c:v>100.71397869418695</c:v>
                </c:pt>
                <c:pt idx="5">
                  <c:v>100.97306198744431</c:v>
                </c:pt>
                <c:pt idx="6">
                  <c:v>101.30013036911114</c:v>
                </c:pt>
                <c:pt idx="7">
                  <c:v>101.69950025677848</c:v>
                </c:pt>
                <c:pt idx="8">
                  <c:v>101.97634947748074</c:v>
                </c:pt>
                <c:pt idx="9">
                  <c:v>102.36161846314376</c:v>
                </c:pt>
                <c:pt idx="10">
                  <c:v>102.70693942717995</c:v>
                </c:pt>
                <c:pt idx="11">
                  <c:v>103.03327631510936</c:v>
                </c:pt>
              </c:numCache>
            </c:numRef>
          </c:val>
          <c:smooth val="0"/>
          <c:extLst>
            <c:ext xmlns:c16="http://schemas.microsoft.com/office/drawing/2014/chart" uri="{C3380CC4-5D6E-409C-BE32-E72D297353CC}">
              <c16:uniqueId val="{00000000-282C-EF4B-BC85-E5B8AE753A0E}"/>
            </c:ext>
          </c:extLst>
        </c:ser>
        <c:ser>
          <c:idx val="1"/>
          <c:order val="1"/>
          <c:tx>
            <c:strRef>
              <c:f>Demand!$C$86</c:f>
              <c:strCache>
                <c:ptCount val="1"/>
                <c:pt idx="0">
                  <c:v>Volume </c:v>
                </c:pt>
              </c:strCache>
            </c:strRef>
          </c:tx>
          <c:spPr>
            <a:ln w="28575" cap="rnd">
              <a:solidFill>
                <a:schemeClr val="accent1"/>
              </a:solidFill>
              <a:prstDash val="sysDot"/>
              <a:round/>
            </a:ln>
            <a:effectLst/>
          </c:spPr>
          <c:marker>
            <c:symbol val="circle"/>
            <c:size val="5"/>
            <c:spPr>
              <a:solidFill>
                <a:schemeClr val="accent1"/>
              </a:solidFill>
              <a:ln w="9525">
                <a:solidFill>
                  <a:schemeClr val="accent1"/>
                </a:solidFill>
              </a:ln>
              <a:effectLst/>
            </c:spPr>
          </c:marker>
          <c:cat>
            <c:strRef>
              <c:f>Demand!$D$84:$O$84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Demand!$D$86:$O$86</c:f>
              <c:numCache>
                <c:formatCode>#,##0</c:formatCode>
                <c:ptCount val="12"/>
                <c:pt idx="0">
                  <c:v>100</c:v>
                </c:pt>
                <c:pt idx="1">
                  <c:v>100.94216173776498</c:v>
                </c:pt>
                <c:pt idx="2">
                  <c:v>101.17770217220622</c:v>
                </c:pt>
                <c:pt idx="3">
                  <c:v>99.663735126745991</c:v>
                </c:pt>
                <c:pt idx="4">
                  <c:v>100.12933264355924</c:v>
                </c:pt>
                <c:pt idx="5">
                  <c:v>99.560269011898612</c:v>
                </c:pt>
                <c:pt idx="6">
                  <c:v>98.499741334712894</c:v>
                </c:pt>
                <c:pt idx="7">
                  <c:v>98.21520951888256</c:v>
                </c:pt>
                <c:pt idx="8">
                  <c:v>101.08639420589758</c:v>
                </c:pt>
                <c:pt idx="9">
                  <c:v>102.5866528711847</c:v>
                </c:pt>
                <c:pt idx="10">
                  <c:v>101.44852560786342</c:v>
                </c:pt>
                <c:pt idx="11">
                  <c:v>100.43973098810139</c:v>
                </c:pt>
              </c:numCache>
            </c:numRef>
          </c:val>
          <c:smooth val="0"/>
          <c:extLst>
            <c:ext xmlns:c16="http://schemas.microsoft.com/office/drawing/2014/chart" uri="{C3380CC4-5D6E-409C-BE32-E72D297353CC}">
              <c16:uniqueId val="{00000001-282C-EF4B-BC85-E5B8AE753A0E}"/>
            </c:ext>
          </c:extLst>
        </c:ser>
        <c:ser>
          <c:idx val="2"/>
          <c:order val="2"/>
          <c:tx>
            <c:strRef>
              <c:f>Demand!$C$87</c:f>
              <c:strCache>
                <c:ptCount val="1"/>
                <c:pt idx="0">
                  <c:v>Volume pro-capite</c:v>
                </c:pt>
              </c:strCache>
            </c:strRef>
          </c:tx>
          <c:spPr>
            <a:ln w="28575" cap="rnd">
              <a:solidFill>
                <a:schemeClr val="accent1"/>
              </a:solidFill>
              <a:round/>
            </a:ln>
            <a:effectLst/>
          </c:spPr>
          <c:marker>
            <c:symbol val="circle"/>
            <c:size val="5"/>
            <c:spPr>
              <a:solidFill>
                <a:schemeClr val="accent1"/>
              </a:solidFill>
              <a:ln w="9525">
                <a:solidFill>
                  <a:schemeClr val="accent1">
                    <a:alpha val="99000"/>
                  </a:schemeClr>
                </a:solidFill>
              </a:ln>
              <a:effectLst/>
            </c:spPr>
          </c:marker>
          <c:cat>
            <c:strRef>
              <c:f>Demand!$D$84:$O$84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Demand!$D$87:$O$87</c:f>
              <c:numCache>
                <c:formatCode>#,##0</c:formatCode>
                <c:ptCount val="12"/>
                <c:pt idx="0">
                  <c:v>100</c:v>
                </c:pt>
                <c:pt idx="1">
                  <c:v>100.4445826240155</c:v>
                </c:pt>
                <c:pt idx="2">
                  <c:v>99.818292492216841</c:v>
                </c:pt>
                <c:pt idx="3">
                  <c:v>99.225578916127446</c:v>
                </c:pt>
                <c:pt idx="4">
                  <c:v>99.419498605647419</c:v>
                </c:pt>
                <c:pt idx="5">
                  <c:v>98.600821894733286</c:v>
                </c:pt>
                <c:pt idx="6">
                  <c:v>97.235552388536533</c:v>
                </c:pt>
                <c:pt idx="7">
                  <c:v>96.57393524147264</c:v>
                </c:pt>
                <c:pt idx="8">
                  <c:v>99.127292478949059</c:v>
                </c:pt>
                <c:pt idx="9">
                  <c:v>100.21984256542598</c:v>
                </c:pt>
                <c:pt idx="10">
                  <c:v>98.774752878106398</c:v>
                </c:pt>
                <c:pt idx="11">
                  <c:v>97.482808059916408</c:v>
                </c:pt>
              </c:numCache>
            </c:numRef>
          </c:val>
          <c:smooth val="0"/>
          <c:extLst>
            <c:ext xmlns:c16="http://schemas.microsoft.com/office/drawing/2014/chart" uri="{C3380CC4-5D6E-409C-BE32-E72D297353CC}">
              <c16:uniqueId val="{00000002-282C-EF4B-BC85-E5B8AE753A0E}"/>
            </c:ext>
          </c:extLst>
        </c:ser>
        <c:dLbls>
          <c:showLegendKey val="0"/>
          <c:showVal val="0"/>
          <c:showCatName val="0"/>
          <c:showSerName val="0"/>
          <c:showPercent val="0"/>
          <c:showBubbleSize val="0"/>
        </c:dLbls>
        <c:marker val="1"/>
        <c:smooth val="0"/>
        <c:axId val="388523872"/>
        <c:axId val="1312978095"/>
      </c:lineChart>
      <c:catAx>
        <c:axId val="3885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12978095"/>
        <c:crosses val="autoZero"/>
        <c:auto val="1"/>
        <c:lblAlgn val="ctr"/>
        <c:lblOffset val="100"/>
        <c:noMultiLvlLbl val="0"/>
      </c:catAx>
      <c:valAx>
        <c:axId val="1312978095"/>
        <c:scaling>
          <c:orientation val="minMax"/>
          <c:max val="105"/>
          <c:min val="9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85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it-IT">
                <a:effectLst/>
              </a:rPr>
              <a:t>Indice</a:t>
            </a:r>
            <a:r>
              <a:rPr lang="it-IT" baseline="0">
                <a:effectLst/>
              </a:rPr>
              <a:t> andamento r</a:t>
            </a:r>
            <a:r>
              <a:rPr lang="it-IT">
                <a:effectLst/>
              </a:rPr>
              <a:t>eddito disponibile per famiglia nominale in Francia, 2012-2021 (n. indice, 2012 =100)</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t-IT"/>
        </a:p>
      </c:txPr>
    </c:title>
    <c:autoTitleDeleted val="0"/>
    <c:plotArea>
      <c:layout/>
      <c:lineChart>
        <c:grouping val="standard"/>
        <c:varyColors val="0"/>
        <c:ser>
          <c:idx val="0"/>
          <c:order val="0"/>
          <c:tx>
            <c:strRef>
              <c:f>Demand!$C$203</c:f>
              <c:strCache>
                <c:ptCount val="1"/>
                <c:pt idx="0">
                  <c:v>France</c:v>
                </c:pt>
              </c:strCache>
            </c:strRef>
          </c:tx>
          <c:spPr>
            <a:ln w="28575" cap="rnd">
              <a:solidFill>
                <a:schemeClr val="accent1"/>
              </a:solidFill>
              <a:round/>
            </a:ln>
            <a:effectLst/>
          </c:spPr>
          <c:marker>
            <c:symbol val="none"/>
          </c:marker>
          <c:cat>
            <c:strRef>
              <c:f>Demand!$D$202:$M$202</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Demand!$D$203:$M$203</c:f>
              <c:numCache>
                <c:formatCode>0.00</c:formatCode>
                <c:ptCount val="10"/>
                <c:pt idx="0">
                  <c:v>100</c:v>
                </c:pt>
                <c:pt idx="1">
                  <c:v>99.863130144170043</c:v>
                </c:pt>
                <c:pt idx="2">
                  <c:v>99.701536234180139</c:v>
                </c:pt>
                <c:pt idx="3">
                  <c:v>99.22044387561877</c:v>
                </c:pt>
                <c:pt idx="4">
                  <c:v>99.996786826772848</c:v>
                </c:pt>
                <c:pt idx="5">
                  <c:v>101.14761651662782</c:v>
                </c:pt>
                <c:pt idx="6">
                  <c:v>102.51254001093285</c:v>
                </c:pt>
                <c:pt idx="7">
                  <c:v>105.35955636974484</c:v>
                </c:pt>
                <c:pt idx="8">
                  <c:v>105.98738915083131</c:v>
                </c:pt>
                <c:pt idx="9">
                  <c:v>109.9179549047352</c:v>
                </c:pt>
              </c:numCache>
            </c:numRef>
          </c:val>
          <c:smooth val="0"/>
          <c:extLst>
            <c:ext xmlns:c16="http://schemas.microsoft.com/office/drawing/2014/chart" uri="{C3380CC4-5D6E-409C-BE32-E72D297353CC}">
              <c16:uniqueId val="{00000000-0719-744E-A9DB-66292E41DCFF}"/>
            </c:ext>
          </c:extLst>
        </c:ser>
        <c:dLbls>
          <c:showLegendKey val="0"/>
          <c:showVal val="0"/>
          <c:showCatName val="0"/>
          <c:showSerName val="0"/>
          <c:showPercent val="0"/>
          <c:showBubbleSize val="0"/>
        </c:dLbls>
        <c:smooth val="0"/>
        <c:axId val="690097568"/>
        <c:axId val="690099280"/>
      </c:lineChart>
      <c:catAx>
        <c:axId val="690097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099280"/>
        <c:crosses val="autoZero"/>
        <c:auto val="1"/>
        <c:lblAlgn val="ctr"/>
        <c:lblOffset val="100"/>
        <c:noMultiLvlLbl val="0"/>
      </c:catAx>
      <c:valAx>
        <c:axId val="690099280"/>
        <c:scaling>
          <c:orientation val="minMax"/>
          <c:max val="115"/>
          <c:min val="9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097568"/>
        <c:crosses val="autoZero"/>
        <c:crossBetween val="between"/>
        <c:maj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Demand!$C$228</c:f>
              <c:strCache>
                <c:ptCount val="1"/>
                <c:pt idx="0">
                  <c:v>volume pro-capite aggr snack dolci, FR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Demand!$D$227:$M$227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xVal>
          <c:yVal>
            <c:numRef>
              <c:f>Demand!$D$228:$M$228</c:f>
              <c:numCache>
                <c:formatCode>0.00</c:formatCode>
                <c:ptCount val="10"/>
                <c:pt idx="0">
                  <c:v>100</c:v>
                </c:pt>
                <c:pt idx="1">
                  <c:v>100.44458262401551</c:v>
                </c:pt>
                <c:pt idx="2">
                  <c:v>99.818292492216841</c:v>
                </c:pt>
                <c:pt idx="3">
                  <c:v>99.04527858959554</c:v>
                </c:pt>
                <c:pt idx="4">
                  <c:v>99.238845912480585</c:v>
                </c:pt>
                <c:pt idx="5">
                  <c:v>98.421656798614649</c:v>
                </c:pt>
                <c:pt idx="6">
                  <c:v>97.058868089612147</c:v>
                </c:pt>
                <c:pt idx="7">
                  <c:v>96.398453150577254</c:v>
                </c:pt>
                <c:pt idx="8">
                  <c:v>98.947170746252652</c:v>
                </c:pt>
                <c:pt idx="9">
                  <c:v>100.03773558719615</c:v>
                </c:pt>
              </c:numCache>
            </c:numRef>
          </c:yVal>
          <c:smooth val="0"/>
          <c:extLst>
            <c:ext xmlns:c16="http://schemas.microsoft.com/office/drawing/2014/chart" uri="{C3380CC4-5D6E-409C-BE32-E72D297353CC}">
              <c16:uniqueId val="{00000000-FBB3-7D45-8FE9-3AEF03D0C8B1}"/>
            </c:ext>
          </c:extLst>
        </c:ser>
        <c:dLbls>
          <c:showLegendKey val="0"/>
          <c:showVal val="0"/>
          <c:showCatName val="0"/>
          <c:showSerName val="0"/>
          <c:showPercent val="0"/>
          <c:showBubbleSize val="0"/>
        </c:dLbls>
        <c:axId val="413970256"/>
        <c:axId val="413971968"/>
      </c:scatterChart>
      <c:valAx>
        <c:axId val="41397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1968"/>
        <c:crosses val="autoZero"/>
        <c:crossBetween val="midCat"/>
      </c:valAx>
      <c:valAx>
        <c:axId val="4139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Volume pro-capite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0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Demand!$C$229</c:f>
              <c:strCache>
                <c:ptCount val="1"/>
                <c:pt idx="0">
                  <c:v>reddito disponibile pro capite nominale </c:v>
                </c:pt>
              </c:strCache>
            </c:strRef>
          </c:tx>
          <c:spPr>
            <a:ln w="19050" cap="rnd">
              <a:solidFill>
                <a:srgbClr val="FFC000"/>
              </a:solidFill>
              <a:round/>
            </a:ln>
            <a:effectLst/>
          </c:spPr>
          <c:marker>
            <c:symbol val="circle"/>
            <c:size val="5"/>
            <c:spPr>
              <a:solidFill>
                <a:srgbClr val="FFC000"/>
              </a:solidFill>
              <a:ln w="9525">
                <a:solidFill>
                  <a:srgbClr val="FFC000"/>
                </a:solidFill>
              </a:ln>
              <a:effectLst/>
            </c:spPr>
          </c:marker>
          <c:xVal>
            <c:numRef>
              <c:f>Demand!$D$227:$M$227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xVal>
          <c:yVal>
            <c:numRef>
              <c:f>Demand!$D$229:$M$229</c:f>
              <c:numCache>
                <c:formatCode>0.00</c:formatCode>
                <c:ptCount val="10"/>
                <c:pt idx="0">
                  <c:v>100</c:v>
                </c:pt>
                <c:pt idx="1">
                  <c:v>100.60240963855422</c:v>
                </c:pt>
                <c:pt idx="2">
                  <c:v>101.20481927710843</c:v>
                </c:pt>
                <c:pt idx="3">
                  <c:v>102.40963855421687</c:v>
                </c:pt>
                <c:pt idx="4">
                  <c:v>104.21686746987952</c:v>
                </c:pt>
                <c:pt idx="5">
                  <c:v>106.62650602409639</c:v>
                </c:pt>
                <c:pt idx="6">
                  <c:v>108.43373493975903</c:v>
                </c:pt>
                <c:pt idx="7">
                  <c:v>109.63855421686748</c:v>
                </c:pt>
                <c:pt idx="8">
                  <c:v>107.22891566265061</c:v>
                </c:pt>
                <c:pt idx="9">
                  <c:v>112.65060240963855</c:v>
                </c:pt>
              </c:numCache>
            </c:numRef>
          </c:yVal>
          <c:smooth val="0"/>
          <c:extLst>
            <c:ext xmlns:c16="http://schemas.microsoft.com/office/drawing/2014/chart" uri="{C3380CC4-5D6E-409C-BE32-E72D297353CC}">
              <c16:uniqueId val="{00000000-672A-3A4D-9607-1EFC7503F6EF}"/>
            </c:ext>
          </c:extLst>
        </c:ser>
        <c:dLbls>
          <c:showLegendKey val="0"/>
          <c:showVal val="0"/>
          <c:showCatName val="0"/>
          <c:showSerName val="0"/>
          <c:showPercent val="0"/>
          <c:showBubbleSize val="0"/>
        </c:dLbls>
        <c:axId val="413970256"/>
        <c:axId val="413971968"/>
      </c:scatterChart>
      <c:valAx>
        <c:axId val="41397025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crossAx val="413971968"/>
        <c:crosses val="autoZero"/>
        <c:crossBetween val="midCat"/>
      </c:valAx>
      <c:valAx>
        <c:axId val="4139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Reddito pro-capite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0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Demand!$C$265</c:f>
              <c:strCache>
                <c:ptCount val="1"/>
                <c:pt idx="0">
                  <c:v>volume pro-capite aggr snack dolci, FR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Demand!$D$227:$M$227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xVal>
          <c:yVal>
            <c:numRef>
              <c:f>Demand!$D$265:$M$265</c:f>
              <c:numCache>
                <c:formatCode>0.00</c:formatCode>
                <c:ptCount val="10"/>
                <c:pt idx="0">
                  <c:v>100</c:v>
                </c:pt>
                <c:pt idx="1">
                  <c:v>100.44458262401551</c:v>
                </c:pt>
                <c:pt idx="2">
                  <c:v>99.818292492216841</c:v>
                </c:pt>
                <c:pt idx="3">
                  <c:v>99.04527858959554</c:v>
                </c:pt>
                <c:pt idx="4">
                  <c:v>99.238845912480585</c:v>
                </c:pt>
                <c:pt idx="5">
                  <c:v>98.421656798614649</c:v>
                </c:pt>
                <c:pt idx="6">
                  <c:v>97.058868089612147</c:v>
                </c:pt>
                <c:pt idx="7">
                  <c:v>96.398453150577254</c:v>
                </c:pt>
                <c:pt idx="8">
                  <c:v>98.947170746252652</c:v>
                </c:pt>
                <c:pt idx="9">
                  <c:v>100.03773558719615</c:v>
                </c:pt>
              </c:numCache>
            </c:numRef>
          </c:yVal>
          <c:smooth val="0"/>
          <c:extLst>
            <c:ext xmlns:c16="http://schemas.microsoft.com/office/drawing/2014/chart" uri="{C3380CC4-5D6E-409C-BE32-E72D297353CC}">
              <c16:uniqueId val="{00000000-C0D5-C640-B479-0E745F97E28F}"/>
            </c:ext>
          </c:extLst>
        </c:ser>
        <c:dLbls>
          <c:showLegendKey val="0"/>
          <c:showVal val="0"/>
          <c:showCatName val="0"/>
          <c:showSerName val="0"/>
          <c:showPercent val="0"/>
          <c:showBubbleSize val="0"/>
        </c:dLbls>
        <c:axId val="413970256"/>
        <c:axId val="413971968"/>
      </c:scatterChart>
      <c:valAx>
        <c:axId val="41397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1968"/>
        <c:crosses val="autoZero"/>
        <c:crossBetween val="midCat"/>
      </c:valAx>
      <c:valAx>
        <c:axId val="4139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Volume pro-capite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0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Demand!$C$229</c:f>
              <c:strCache>
                <c:ptCount val="1"/>
                <c:pt idx="0">
                  <c:v>reddito disponibile pro capite nominale </c:v>
                </c:pt>
              </c:strCache>
            </c:strRef>
          </c:tx>
          <c:spPr>
            <a:ln w="19050" cap="rnd">
              <a:solidFill>
                <a:srgbClr val="FFC000"/>
              </a:solidFill>
              <a:round/>
            </a:ln>
            <a:effectLst/>
          </c:spPr>
          <c:marker>
            <c:symbol val="circle"/>
            <c:size val="5"/>
            <c:spPr>
              <a:solidFill>
                <a:srgbClr val="FFC000"/>
              </a:solidFill>
              <a:ln w="9525">
                <a:solidFill>
                  <a:srgbClr val="FFC000"/>
                </a:solidFill>
              </a:ln>
              <a:effectLst/>
            </c:spPr>
          </c:marker>
          <c:xVal>
            <c:numRef>
              <c:f>Demand!$D$227:$M$227</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xVal>
          <c:yVal>
            <c:numRef>
              <c:f>Demand!$D$266:$M$266</c:f>
              <c:numCache>
                <c:formatCode>0.00</c:formatCode>
                <c:ptCount val="10"/>
                <c:pt idx="0">
                  <c:v>100</c:v>
                </c:pt>
                <c:pt idx="1">
                  <c:v>99.863130144170043</c:v>
                </c:pt>
                <c:pt idx="2">
                  <c:v>99.701536234180139</c:v>
                </c:pt>
                <c:pt idx="3">
                  <c:v>99.22044387561877</c:v>
                </c:pt>
                <c:pt idx="4">
                  <c:v>99.996786826772848</c:v>
                </c:pt>
                <c:pt idx="5">
                  <c:v>101.14761651662782</c:v>
                </c:pt>
                <c:pt idx="6">
                  <c:v>102.51254001093285</c:v>
                </c:pt>
                <c:pt idx="7">
                  <c:v>105.35955636974484</c:v>
                </c:pt>
                <c:pt idx="8">
                  <c:v>105.98738915083131</c:v>
                </c:pt>
                <c:pt idx="9">
                  <c:v>109.9179549047352</c:v>
                </c:pt>
              </c:numCache>
            </c:numRef>
          </c:yVal>
          <c:smooth val="0"/>
          <c:extLst>
            <c:ext xmlns:c16="http://schemas.microsoft.com/office/drawing/2014/chart" uri="{C3380CC4-5D6E-409C-BE32-E72D297353CC}">
              <c16:uniqueId val="{00000000-2167-FA40-AA20-2712F6F413EE}"/>
            </c:ext>
          </c:extLst>
        </c:ser>
        <c:dLbls>
          <c:showLegendKey val="0"/>
          <c:showVal val="0"/>
          <c:showCatName val="0"/>
          <c:showSerName val="0"/>
          <c:showPercent val="0"/>
          <c:showBubbleSize val="0"/>
        </c:dLbls>
        <c:axId val="413970256"/>
        <c:axId val="413971968"/>
      </c:scatterChart>
      <c:valAx>
        <c:axId val="413970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1968"/>
        <c:crosses val="autoZero"/>
        <c:crossBetween val="midCat"/>
      </c:valAx>
      <c:valAx>
        <c:axId val="41397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Reddito pro-capite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3970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Prezzi unitari di snack dolci e</a:t>
            </a:r>
            <a:r>
              <a:rPr lang="it-IT" baseline="0"/>
              <a:t> possibili sostituti in Francia, 2012-2023</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Demand!$D$346</c:f>
              <c:strCache>
                <c:ptCount val="1"/>
                <c:pt idx="0">
                  <c:v>Confectionery</c:v>
                </c:pt>
              </c:strCache>
            </c:strRef>
          </c:tx>
          <c:spPr>
            <a:solidFill>
              <a:schemeClr val="accent1"/>
            </a:solidFill>
            <a:ln>
              <a:noFill/>
            </a:ln>
            <a:effectLst/>
          </c:spPr>
          <c:invertIfNegative val="0"/>
          <c:cat>
            <c:numRef>
              <c:f>Demand!$G$345:$R$345</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Demand!$G$346:$R$346</c:f>
              <c:numCache>
                <c:formatCode>0.00</c:formatCode>
                <c:ptCount val="12"/>
                <c:pt idx="0">
                  <c:v>14.524547803617571</c:v>
                </c:pt>
                <c:pt idx="1">
                  <c:v>14.532828282828282</c:v>
                </c:pt>
                <c:pt idx="2">
                  <c:v>14.631578947368421</c:v>
                </c:pt>
                <c:pt idx="3">
                  <c:v>14.701754385964913</c:v>
                </c:pt>
                <c:pt idx="4">
                  <c:v>14.852867830423941</c:v>
                </c:pt>
                <c:pt idx="5">
                  <c:v>15.158291457286433</c:v>
                </c:pt>
                <c:pt idx="6">
                  <c:v>15.358585858585858</c:v>
                </c:pt>
                <c:pt idx="7">
                  <c:v>15.625641025641025</c:v>
                </c:pt>
                <c:pt idx="8">
                  <c:v>15.50383631713555</c:v>
                </c:pt>
                <c:pt idx="9">
                  <c:v>15.725685785536159</c:v>
                </c:pt>
                <c:pt idx="10">
                  <c:v>16.59</c:v>
                </c:pt>
                <c:pt idx="11">
                  <c:v>18.121518987341773</c:v>
                </c:pt>
              </c:numCache>
            </c:numRef>
          </c:val>
          <c:extLst>
            <c:ext xmlns:c16="http://schemas.microsoft.com/office/drawing/2014/chart" uri="{C3380CC4-5D6E-409C-BE32-E72D297353CC}">
              <c16:uniqueId val="{00000000-9A64-C348-ABD7-9C6D52821C8D}"/>
            </c:ext>
          </c:extLst>
        </c:ser>
        <c:ser>
          <c:idx val="1"/>
          <c:order val="1"/>
          <c:tx>
            <c:strRef>
              <c:f>Demand!$D$347</c:f>
              <c:strCache>
                <c:ptCount val="1"/>
                <c:pt idx="0">
                  <c:v>Ice Cream</c:v>
                </c:pt>
              </c:strCache>
            </c:strRef>
          </c:tx>
          <c:spPr>
            <a:solidFill>
              <a:schemeClr val="accent2"/>
            </a:solidFill>
            <a:ln>
              <a:noFill/>
            </a:ln>
            <a:effectLst/>
          </c:spPr>
          <c:invertIfNegative val="0"/>
          <c:cat>
            <c:numRef>
              <c:f>Demand!$G$345:$R$345</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Demand!$G$347:$R$347</c:f>
              <c:numCache>
                <c:formatCode>0.00</c:formatCode>
                <c:ptCount val="12"/>
                <c:pt idx="0">
                  <c:v>8.2404371584699447</c:v>
                </c:pt>
                <c:pt idx="1">
                  <c:v>8.3027027027027032</c:v>
                </c:pt>
                <c:pt idx="2">
                  <c:v>8.3387096774193541</c:v>
                </c:pt>
                <c:pt idx="3">
                  <c:v>8.454081632653061</c:v>
                </c:pt>
                <c:pt idx="4">
                  <c:v>8.6263157894736846</c:v>
                </c:pt>
                <c:pt idx="5">
                  <c:v>8.9578947368421051</c:v>
                </c:pt>
                <c:pt idx="6">
                  <c:v>9.181347150259068</c:v>
                </c:pt>
                <c:pt idx="7">
                  <c:v>9.2712765957446805</c:v>
                </c:pt>
                <c:pt idx="8">
                  <c:v>9.4444444444444446</c:v>
                </c:pt>
                <c:pt idx="9">
                  <c:v>9.5384615384615383</c:v>
                </c:pt>
                <c:pt idx="10">
                  <c:v>10.137931034482758</c:v>
                </c:pt>
                <c:pt idx="11">
                  <c:v>11.528205128205128</c:v>
                </c:pt>
              </c:numCache>
            </c:numRef>
          </c:val>
          <c:extLst>
            <c:ext xmlns:c16="http://schemas.microsoft.com/office/drawing/2014/chart" uri="{C3380CC4-5D6E-409C-BE32-E72D297353CC}">
              <c16:uniqueId val="{00000001-9A64-C348-ABD7-9C6D52821C8D}"/>
            </c:ext>
          </c:extLst>
        </c:ser>
        <c:ser>
          <c:idx val="2"/>
          <c:order val="2"/>
          <c:tx>
            <c:strRef>
              <c:f>Demand!$D$348</c:f>
              <c:strCache>
                <c:ptCount val="1"/>
                <c:pt idx="0">
                  <c:v>Savoury Snacks</c:v>
                </c:pt>
              </c:strCache>
            </c:strRef>
          </c:tx>
          <c:spPr>
            <a:solidFill>
              <a:schemeClr val="accent3"/>
            </a:solidFill>
            <a:ln>
              <a:noFill/>
            </a:ln>
            <a:effectLst/>
          </c:spPr>
          <c:invertIfNegative val="0"/>
          <c:cat>
            <c:numRef>
              <c:f>Demand!$G$345:$R$345</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Demand!$G$348:$R$348</c:f>
              <c:numCache>
                <c:formatCode>0.00</c:formatCode>
                <c:ptCount val="12"/>
                <c:pt idx="0">
                  <c:v>7.0389610389610393</c:v>
                </c:pt>
                <c:pt idx="1">
                  <c:v>7.1415094339622645</c:v>
                </c:pt>
                <c:pt idx="2">
                  <c:v>7.1920731707317076</c:v>
                </c:pt>
                <c:pt idx="3">
                  <c:v>7.2678571428571432</c:v>
                </c:pt>
                <c:pt idx="4">
                  <c:v>7.4795321637426904</c:v>
                </c:pt>
                <c:pt idx="5">
                  <c:v>7.7249283667621773</c:v>
                </c:pt>
                <c:pt idx="6">
                  <c:v>7.9548022598870061</c:v>
                </c:pt>
                <c:pt idx="7">
                  <c:v>8.1104815864022655</c:v>
                </c:pt>
                <c:pt idx="8">
                  <c:v>8.2582417582417591</c:v>
                </c:pt>
                <c:pt idx="9">
                  <c:v>8.4562334217506638</c:v>
                </c:pt>
                <c:pt idx="10">
                  <c:v>9.010471204188482</c:v>
                </c:pt>
                <c:pt idx="11">
                  <c:v>9.9109414758269718</c:v>
                </c:pt>
              </c:numCache>
            </c:numRef>
          </c:val>
          <c:extLst>
            <c:ext xmlns:c16="http://schemas.microsoft.com/office/drawing/2014/chart" uri="{C3380CC4-5D6E-409C-BE32-E72D297353CC}">
              <c16:uniqueId val="{00000002-9A64-C348-ABD7-9C6D52821C8D}"/>
            </c:ext>
          </c:extLst>
        </c:ser>
        <c:ser>
          <c:idx val="3"/>
          <c:order val="3"/>
          <c:tx>
            <c:strRef>
              <c:f>Demand!$D$349</c:f>
              <c:strCache>
                <c:ptCount val="1"/>
                <c:pt idx="0">
                  <c:v>Sweet Biscuits, Snack Bars and Fruit Snacks</c:v>
                </c:pt>
              </c:strCache>
            </c:strRef>
          </c:tx>
          <c:spPr>
            <a:solidFill>
              <a:schemeClr val="accent4"/>
            </a:solidFill>
            <a:ln>
              <a:noFill/>
            </a:ln>
            <a:effectLst/>
          </c:spPr>
          <c:invertIfNegative val="0"/>
          <c:cat>
            <c:numRef>
              <c:f>Demand!$G$345:$R$345</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Demand!$G$349:$R$349</c:f>
              <c:numCache>
                <c:formatCode>0.00</c:formatCode>
                <c:ptCount val="12"/>
                <c:pt idx="0">
                  <c:v>6.4764397905759159</c:v>
                </c:pt>
                <c:pt idx="1">
                  <c:v>6.6113989637305703</c:v>
                </c:pt>
                <c:pt idx="2">
                  <c:v>6.7416020671834627</c:v>
                </c:pt>
                <c:pt idx="3">
                  <c:v>6.9428571428571431</c:v>
                </c:pt>
                <c:pt idx="4">
                  <c:v>7.2093023255813957</c:v>
                </c:pt>
                <c:pt idx="5">
                  <c:v>7.3324675324675326</c:v>
                </c:pt>
                <c:pt idx="6">
                  <c:v>7.5170603674540679</c:v>
                </c:pt>
                <c:pt idx="7">
                  <c:v>7.6157894736842104</c:v>
                </c:pt>
                <c:pt idx="8">
                  <c:v>7.6624040920716112</c:v>
                </c:pt>
                <c:pt idx="9">
                  <c:v>7.7682619647355162</c:v>
                </c:pt>
                <c:pt idx="10">
                  <c:v>8.3061224489795915</c:v>
                </c:pt>
                <c:pt idx="11">
                  <c:v>9.3324742268041234</c:v>
                </c:pt>
              </c:numCache>
            </c:numRef>
          </c:val>
          <c:extLst>
            <c:ext xmlns:c16="http://schemas.microsoft.com/office/drawing/2014/chart" uri="{C3380CC4-5D6E-409C-BE32-E72D297353CC}">
              <c16:uniqueId val="{00000003-9A64-C348-ABD7-9C6D52821C8D}"/>
            </c:ext>
          </c:extLst>
        </c:ser>
        <c:dLbls>
          <c:showLegendKey val="0"/>
          <c:showVal val="0"/>
          <c:showCatName val="0"/>
          <c:showSerName val="0"/>
          <c:showPercent val="0"/>
          <c:showBubbleSize val="0"/>
        </c:dLbls>
        <c:gapWidth val="219"/>
        <c:overlap val="-27"/>
        <c:axId val="690707008"/>
        <c:axId val="690708720"/>
      </c:barChart>
      <c:catAx>
        <c:axId val="690707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708720"/>
        <c:crosses val="autoZero"/>
        <c:auto val="1"/>
        <c:lblAlgn val="ctr"/>
        <c:lblOffset val="100"/>
        <c:noMultiLvlLbl val="0"/>
      </c:catAx>
      <c:valAx>
        <c:axId val="69070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Prezzo unitario [Euro/kg]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707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Andamento prezzi unitari snack dolci e possibili sostituti in Francia, 2012-2023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Demand!$C$374</c:f>
              <c:strCache>
                <c:ptCount val="1"/>
                <c:pt idx="0">
                  <c:v>Confectionery</c:v>
                </c:pt>
              </c:strCache>
            </c:strRef>
          </c:tx>
          <c:spPr>
            <a:ln w="28575" cap="rnd">
              <a:solidFill>
                <a:schemeClr val="accent1"/>
              </a:solidFill>
              <a:round/>
            </a:ln>
            <a:effectLst/>
          </c:spPr>
          <c:marker>
            <c:symbol val="none"/>
          </c:marker>
          <c:cat>
            <c:numRef>
              <c:f>Demand!$D$373:$O$373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Demand!$D$374:$O$374</c:f>
              <c:numCache>
                <c:formatCode>0.00</c:formatCode>
                <c:ptCount val="12"/>
                <c:pt idx="0">
                  <c:v>100</c:v>
                </c:pt>
                <c:pt idx="1">
                  <c:v>100.05701023758309</c:v>
                </c:pt>
                <c:pt idx="2">
                  <c:v>100.73689828556448</c:v>
                </c:pt>
                <c:pt idx="3">
                  <c:v>101.22004887686214</c:v>
                </c:pt>
                <c:pt idx="4">
                  <c:v>102.2604492149807</c:v>
                </c:pt>
                <c:pt idx="5">
                  <c:v>104.36325909926791</c:v>
                </c:pt>
                <c:pt idx="6">
                  <c:v>105.74226520677331</c:v>
                </c:pt>
                <c:pt idx="7">
                  <c:v>107.58091223844649</c:v>
                </c:pt>
                <c:pt idx="8">
                  <c:v>106.74229949709051</c:v>
                </c:pt>
                <c:pt idx="9">
                  <c:v>108.26970999826533</c:v>
                </c:pt>
                <c:pt idx="10">
                  <c:v>114.22042341220424</c:v>
                </c:pt>
                <c:pt idx="11">
                  <c:v>124.76477224873273</c:v>
                </c:pt>
              </c:numCache>
            </c:numRef>
          </c:val>
          <c:smooth val="0"/>
          <c:extLst>
            <c:ext xmlns:c16="http://schemas.microsoft.com/office/drawing/2014/chart" uri="{C3380CC4-5D6E-409C-BE32-E72D297353CC}">
              <c16:uniqueId val="{00000000-765F-754C-901F-D6E2856F6BC5}"/>
            </c:ext>
          </c:extLst>
        </c:ser>
        <c:ser>
          <c:idx val="1"/>
          <c:order val="1"/>
          <c:tx>
            <c:strRef>
              <c:f>Demand!$C$375</c:f>
              <c:strCache>
                <c:ptCount val="1"/>
                <c:pt idx="0">
                  <c:v>Ice Cream</c:v>
                </c:pt>
              </c:strCache>
            </c:strRef>
          </c:tx>
          <c:spPr>
            <a:ln w="28575" cap="rnd">
              <a:solidFill>
                <a:schemeClr val="accent2"/>
              </a:solidFill>
              <a:round/>
            </a:ln>
            <a:effectLst/>
          </c:spPr>
          <c:marker>
            <c:symbol val="none"/>
          </c:marker>
          <c:cat>
            <c:numRef>
              <c:f>Demand!$D$373:$O$373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Demand!$D$375:$O$375</c:f>
              <c:numCache>
                <c:formatCode>0.00</c:formatCode>
                <c:ptCount val="12"/>
                <c:pt idx="0">
                  <c:v>100</c:v>
                </c:pt>
                <c:pt idx="1">
                  <c:v>100.75560972112697</c:v>
                </c:pt>
                <c:pt idx="2">
                  <c:v>101.19256438778129</c:v>
                </c:pt>
                <c:pt idx="3">
                  <c:v>102.592635197315</c:v>
                </c:pt>
                <c:pt idx="4">
                  <c:v>104.68274466005865</c:v>
                </c:pt>
                <c:pt idx="5">
                  <c:v>108.70654753594863</c:v>
                </c:pt>
                <c:pt idx="6">
                  <c:v>111.41820480752052</c:v>
                </c:pt>
                <c:pt idx="7">
                  <c:v>112.50952367515096</c:v>
                </c:pt>
                <c:pt idx="8">
                  <c:v>114.61096374889479</c:v>
                </c:pt>
                <c:pt idx="9">
                  <c:v>115.7518873699245</c:v>
                </c:pt>
                <c:pt idx="10">
                  <c:v>123.02661666514223</c:v>
                </c:pt>
                <c:pt idx="11">
                  <c:v>139.89798000408081</c:v>
                </c:pt>
              </c:numCache>
            </c:numRef>
          </c:val>
          <c:smooth val="0"/>
          <c:extLst>
            <c:ext xmlns:c16="http://schemas.microsoft.com/office/drawing/2014/chart" uri="{C3380CC4-5D6E-409C-BE32-E72D297353CC}">
              <c16:uniqueId val="{00000001-765F-754C-901F-D6E2856F6BC5}"/>
            </c:ext>
          </c:extLst>
        </c:ser>
        <c:ser>
          <c:idx val="2"/>
          <c:order val="2"/>
          <c:tx>
            <c:strRef>
              <c:f>Demand!$C$376</c:f>
              <c:strCache>
                <c:ptCount val="1"/>
                <c:pt idx="0">
                  <c:v>Savoury Snacks</c:v>
                </c:pt>
              </c:strCache>
            </c:strRef>
          </c:tx>
          <c:spPr>
            <a:ln w="28575" cap="rnd">
              <a:solidFill>
                <a:schemeClr val="accent3"/>
              </a:solidFill>
              <a:round/>
            </a:ln>
            <a:effectLst/>
          </c:spPr>
          <c:marker>
            <c:symbol val="none"/>
          </c:marker>
          <c:cat>
            <c:numRef>
              <c:f>Demand!$D$373:$O$373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Demand!$D$376:$O$376</c:f>
              <c:numCache>
                <c:formatCode>0.00</c:formatCode>
                <c:ptCount val="12"/>
                <c:pt idx="0">
                  <c:v>100</c:v>
                </c:pt>
                <c:pt idx="1">
                  <c:v>101.45686834226834</c:v>
                </c:pt>
                <c:pt idx="2">
                  <c:v>102.17520925209251</c:v>
                </c:pt>
                <c:pt idx="3">
                  <c:v>103.25184501845018</c:v>
                </c:pt>
                <c:pt idx="4">
                  <c:v>106.25903627457326</c:v>
                </c:pt>
                <c:pt idx="5">
                  <c:v>109.74529229532982</c:v>
                </c:pt>
                <c:pt idx="6">
                  <c:v>113.0110284153689</c:v>
                </c:pt>
                <c:pt idx="7">
                  <c:v>115.22270888431262</c:v>
                </c:pt>
                <c:pt idx="8">
                  <c:v>117.32188475730912</c:v>
                </c:pt>
                <c:pt idx="9">
                  <c:v>120.13468145291532</c:v>
                </c:pt>
                <c:pt idx="10">
                  <c:v>128.00853924769615</c:v>
                </c:pt>
                <c:pt idx="11">
                  <c:v>140.80119808831674</c:v>
                </c:pt>
              </c:numCache>
            </c:numRef>
          </c:val>
          <c:smooth val="0"/>
          <c:extLst>
            <c:ext xmlns:c16="http://schemas.microsoft.com/office/drawing/2014/chart" uri="{C3380CC4-5D6E-409C-BE32-E72D297353CC}">
              <c16:uniqueId val="{00000002-765F-754C-901F-D6E2856F6BC5}"/>
            </c:ext>
          </c:extLst>
        </c:ser>
        <c:ser>
          <c:idx val="3"/>
          <c:order val="3"/>
          <c:tx>
            <c:strRef>
              <c:f>Demand!$C$377</c:f>
              <c:strCache>
                <c:ptCount val="1"/>
                <c:pt idx="0">
                  <c:v>Sweet Biscuits, Snack Bars and Fruit Snacks</c:v>
                </c:pt>
              </c:strCache>
            </c:strRef>
          </c:tx>
          <c:spPr>
            <a:ln w="28575" cap="rnd">
              <a:solidFill>
                <a:schemeClr val="accent4"/>
              </a:solidFill>
              <a:round/>
            </a:ln>
            <a:effectLst/>
          </c:spPr>
          <c:marker>
            <c:symbol val="none"/>
          </c:marker>
          <c:cat>
            <c:numRef>
              <c:f>Demand!$D$373:$O$373</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Demand!$D$377:$O$377</c:f>
              <c:numCache>
                <c:formatCode>0.00</c:formatCode>
                <c:ptCount val="12"/>
                <c:pt idx="0">
                  <c:v>99.999999999999986</c:v>
                </c:pt>
                <c:pt idx="1">
                  <c:v>102.08384818694736</c:v>
                </c:pt>
                <c:pt idx="2">
                  <c:v>104.09425988941321</c:v>
                </c:pt>
                <c:pt idx="3">
                  <c:v>107.20175539900683</c:v>
                </c:pt>
                <c:pt idx="4">
                  <c:v>111.31582410558178</c:v>
                </c:pt>
                <c:pt idx="5">
                  <c:v>113.21756658862562</c:v>
                </c:pt>
                <c:pt idx="6">
                  <c:v>116.06778740369661</c:v>
                </c:pt>
                <c:pt idx="7">
                  <c:v>117.59222226949751</c:v>
                </c:pt>
                <c:pt idx="8">
                  <c:v>118.31197910959399</c:v>
                </c:pt>
                <c:pt idx="9">
                  <c:v>119.94648627845461</c:v>
                </c:pt>
                <c:pt idx="10">
                  <c:v>128.25136521868245</c:v>
                </c:pt>
                <c:pt idx="11">
                  <c:v>144.09883405978883</c:v>
                </c:pt>
              </c:numCache>
            </c:numRef>
          </c:val>
          <c:smooth val="0"/>
          <c:extLst>
            <c:ext xmlns:c16="http://schemas.microsoft.com/office/drawing/2014/chart" uri="{C3380CC4-5D6E-409C-BE32-E72D297353CC}">
              <c16:uniqueId val="{00000003-765F-754C-901F-D6E2856F6BC5}"/>
            </c:ext>
          </c:extLst>
        </c:ser>
        <c:dLbls>
          <c:showLegendKey val="0"/>
          <c:showVal val="0"/>
          <c:showCatName val="0"/>
          <c:showSerName val="0"/>
          <c:showPercent val="0"/>
          <c:showBubbleSize val="0"/>
        </c:dLbls>
        <c:smooth val="0"/>
        <c:axId val="690692816"/>
        <c:axId val="690694528"/>
      </c:lineChart>
      <c:catAx>
        <c:axId val="69069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694528"/>
        <c:crosses val="autoZero"/>
        <c:auto val="1"/>
        <c:lblAlgn val="ctr"/>
        <c:lblOffset val="100"/>
        <c:noMultiLvlLbl val="0"/>
      </c:catAx>
      <c:valAx>
        <c:axId val="690694528"/>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692816"/>
        <c:crossesAt val="1"/>
        <c:crossBetween val="between"/>
        <c:majorUnit val="5"/>
        <c:minorUnit val="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Prezzi</a:t>
            </a:r>
            <a:r>
              <a:rPr lang="it-IT" baseline="0"/>
              <a:t> unitari (medi) nel 2023</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0B42-CD47-A5CD-63690B8FA053}"/>
              </c:ext>
            </c:extLst>
          </c:dPt>
          <c:cat>
            <c:strRef>
              <c:f>Market!$C$49:$C$54</c:f>
              <c:strCache>
                <c:ptCount val="6"/>
                <c:pt idx="0">
                  <c:v>France</c:v>
                </c:pt>
                <c:pt idx="1">
                  <c:v>Germany</c:v>
                </c:pt>
                <c:pt idx="2">
                  <c:v>Belgium</c:v>
                </c:pt>
                <c:pt idx="3">
                  <c:v>Netherlands</c:v>
                </c:pt>
                <c:pt idx="4">
                  <c:v>Italy</c:v>
                </c:pt>
                <c:pt idx="5">
                  <c:v>Spain</c:v>
                </c:pt>
              </c:strCache>
            </c:strRef>
          </c:cat>
          <c:val>
            <c:numRef>
              <c:f>Market!$F$49:$F$54</c:f>
              <c:numCache>
                <c:formatCode>0.00</c:formatCode>
                <c:ptCount val="6"/>
                <c:pt idx="0">
                  <c:v>9.323976306979139</c:v>
                </c:pt>
                <c:pt idx="1">
                  <c:v>8.610025062656641</c:v>
                </c:pt>
                <c:pt idx="2">
                  <c:v>8.439809296781883</c:v>
                </c:pt>
                <c:pt idx="3">
                  <c:v>6.9538357094365244</c:v>
                </c:pt>
                <c:pt idx="4">
                  <c:v>5.6471247199402539</c:v>
                </c:pt>
                <c:pt idx="5">
                  <c:v>5.5579188481675397</c:v>
                </c:pt>
              </c:numCache>
            </c:numRef>
          </c:val>
          <c:extLst>
            <c:ext xmlns:c16="http://schemas.microsoft.com/office/drawing/2014/chart" uri="{C3380CC4-5D6E-409C-BE32-E72D297353CC}">
              <c16:uniqueId val="{00000000-C41C-1148-8321-9178216D4766}"/>
            </c:ext>
          </c:extLst>
        </c:ser>
        <c:dLbls>
          <c:showLegendKey val="0"/>
          <c:showVal val="0"/>
          <c:showCatName val="0"/>
          <c:showSerName val="0"/>
          <c:showPercent val="0"/>
          <c:showBubbleSize val="0"/>
        </c:dLbls>
        <c:gapWidth val="182"/>
        <c:overlap val="-25"/>
        <c:axId val="2113901103"/>
        <c:axId val="88808240"/>
      </c:barChart>
      <c:catAx>
        <c:axId val="211390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8808240"/>
        <c:crosses val="autoZero"/>
        <c:auto val="1"/>
        <c:lblAlgn val="ctr"/>
        <c:lblOffset val="100"/>
        <c:noMultiLvlLbl val="0"/>
      </c:catAx>
      <c:valAx>
        <c:axId val="8880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 al 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11390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Indice andamento volume snack dolci e prezzi unitari di snack dolci e possibili sostituti in FR - 2012-2023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Demand!$C$399</c:f>
              <c:strCache>
                <c:ptCount val="1"/>
                <c:pt idx="0">
                  <c:v>Confectionery</c:v>
                </c:pt>
              </c:strCache>
            </c:strRef>
          </c:tx>
          <c:spPr>
            <a:ln w="28575" cap="rnd">
              <a:solidFill>
                <a:schemeClr val="accent1"/>
              </a:solidFill>
              <a:round/>
            </a:ln>
            <a:effectLst/>
          </c:spPr>
          <c:marker>
            <c:symbol val="none"/>
          </c:marker>
          <c:cat>
            <c:numRef>
              <c:f>Demand!$D$398:$O$398</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Demand!$D$399:$O$399</c:f>
              <c:numCache>
                <c:formatCode>0.00</c:formatCode>
                <c:ptCount val="12"/>
                <c:pt idx="0">
                  <c:v>100</c:v>
                </c:pt>
                <c:pt idx="1">
                  <c:v>100.05701023758309</c:v>
                </c:pt>
                <c:pt idx="2">
                  <c:v>100.73689828556448</c:v>
                </c:pt>
                <c:pt idx="3">
                  <c:v>101.22004887686214</c:v>
                </c:pt>
                <c:pt idx="4">
                  <c:v>102.2604492149807</c:v>
                </c:pt>
                <c:pt idx="5">
                  <c:v>104.36325909926791</c:v>
                </c:pt>
                <c:pt idx="6">
                  <c:v>105.74226520677331</c:v>
                </c:pt>
                <c:pt idx="7">
                  <c:v>107.58091223844649</c:v>
                </c:pt>
                <c:pt idx="8">
                  <c:v>106.74229949709051</c:v>
                </c:pt>
                <c:pt idx="9">
                  <c:v>108.26970999826533</c:v>
                </c:pt>
                <c:pt idx="10">
                  <c:v>114.22042341220424</c:v>
                </c:pt>
                <c:pt idx="11">
                  <c:v>124.76477224873273</c:v>
                </c:pt>
              </c:numCache>
            </c:numRef>
          </c:val>
          <c:smooth val="0"/>
          <c:extLst>
            <c:ext xmlns:c16="http://schemas.microsoft.com/office/drawing/2014/chart" uri="{C3380CC4-5D6E-409C-BE32-E72D297353CC}">
              <c16:uniqueId val="{00000000-C42F-A942-9EDD-BAA2EC539708}"/>
            </c:ext>
          </c:extLst>
        </c:ser>
        <c:ser>
          <c:idx val="1"/>
          <c:order val="1"/>
          <c:tx>
            <c:strRef>
              <c:f>Demand!$C$400</c:f>
              <c:strCache>
                <c:ptCount val="1"/>
                <c:pt idx="0">
                  <c:v>Ice Cream</c:v>
                </c:pt>
              </c:strCache>
            </c:strRef>
          </c:tx>
          <c:spPr>
            <a:ln w="28575" cap="rnd">
              <a:solidFill>
                <a:schemeClr val="accent2"/>
              </a:solidFill>
              <a:round/>
            </a:ln>
            <a:effectLst/>
          </c:spPr>
          <c:marker>
            <c:symbol val="none"/>
          </c:marker>
          <c:cat>
            <c:numRef>
              <c:f>Demand!$D$398:$O$398</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Demand!$D$400:$O$400</c:f>
              <c:numCache>
                <c:formatCode>0.00</c:formatCode>
                <c:ptCount val="12"/>
                <c:pt idx="0">
                  <c:v>100</c:v>
                </c:pt>
                <c:pt idx="1">
                  <c:v>100.75560972112697</c:v>
                </c:pt>
                <c:pt idx="2">
                  <c:v>101.19256438778129</c:v>
                </c:pt>
                <c:pt idx="3">
                  <c:v>102.592635197315</c:v>
                </c:pt>
                <c:pt idx="4">
                  <c:v>104.68274466005865</c:v>
                </c:pt>
                <c:pt idx="5">
                  <c:v>108.70654753594863</c:v>
                </c:pt>
                <c:pt idx="6">
                  <c:v>111.41820480752052</c:v>
                </c:pt>
                <c:pt idx="7">
                  <c:v>112.50952367515096</c:v>
                </c:pt>
                <c:pt idx="8">
                  <c:v>114.61096374889479</c:v>
                </c:pt>
                <c:pt idx="9">
                  <c:v>115.7518873699245</c:v>
                </c:pt>
                <c:pt idx="10">
                  <c:v>123.02661666514223</c:v>
                </c:pt>
                <c:pt idx="11">
                  <c:v>139.89798000408081</c:v>
                </c:pt>
              </c:numCache>
            </c:numRef>
          </c:val>
          <c:smooth val="0"/>
          <c:extLst>
            <c:ext xmlns:c16="http://schemas.microsoft.com/office/drawing/2014/chart" uri="{C3380CC4-5D6E-409C-BE32-E72D297353CC}">
              <c16:uniqueId val="{00000001-C42F-A942-9EDD-BAA2EC539708}"/>
            </c:ext>
          </c:extLst>
        </c:ser>
        <c:ser>
          <c:idx val="2"/>
          <c:order val="2"/>
          <c:tx>
            <c:strRef>
              <c:f>Demand!$C$401</c:f>
              <c:strCache>
                <c:ptCount val="1"/>
                <c:pt idx="0">
                  <c:v>Savoury Snacks</c:v>
                </c:pt>
              </c:strCache>
            </c:strRef>
          </c:tx>
          <c:spPr>
            <a:ln w="28575" cap="rnd">
              <a:solidFill>
                <a:schemeClr val="accent3"/>
              </a:solidFill>
              <a:round/>
            </a:ln>
            <a:effectLst/>
          </c:spPr>
          <c:marker>
            <c:symbol val="none"/>
          </c:marker>
          <c:cat>
            <c:numRef>
              <c:f>Demand!$D$398:$O$398</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Demand!$D$401:$O$401</c:f>
              <c:numCache>
                <c:formatCode>0.00</c:formatCode>
                <c:ptCount val="12"/>
                <c:pt idx="0">
                  <c:v>100</c:v>
                </c:pt>
                <c:pt idx="1">
                  <c:v>101.45686834226834</c:v>
                </c:pt>
                <c:pt idx="2">
                  <c:v>102.17520925209251</c:v>
                </c:pt>
                <c:pt idx="3">
                  <c:v>103.25184501845018</c:v>
                </c:pt>
                <c:pt idx="4">
                  <c:v>106.25903627457326</c:v>
                </c:pt>
                <c:pt idx="5">
                  <c:v>109.74529229532982</c:v>
                </c:pt>
                <c:pt idx="6">
                  <c:v>113.0110284153689</c:v>
                </c:pt>
                <c:pt idx="7">
                  <c:v>115.22270888431262</c:v>
                </c:pt>
                <c:pt idx="8">
                  <c:v>117.32188475730912</c:v>
                </c:pt>
                <c:pt idx="9">
                  <c:v>120.13468145291532</c:v>
                </c:pt>
                <c:pt idx="10">
                  <c:v>128.00853924769615</c:v>
                </c:pt>
                <c:pt idx="11">
                  <c:v>140.80119808831674</c:v>
                </c:pt>
              </c:numCache>
            </c:numRef>
          </c:val>
          <c:smooth val="0"/>
          <c:extLst>
            <c:ext xmlns:c16="http://schemas.microsoft.com/office/drawing/2014/chart" uri="{C3380CC4-5D6E-409C-BE32-E72D297353CC}">
              <c16:uniqueId val="{00000002-C42F-A942-9EDD-BAA2EC539708}"/>
            </c:ext>
          </c:extLst>
        </c:ser>
        <c:ser>
          <c:idx val="3"/>
          <c:order val="3"/>
          <c:tx>
            <c:strRef>
              <c:f>Demand!$C$402</c:f>
              <c:strCache>
                <c:ptCount val="1"/>
                <c:pt idx="0">
                  <c:v>Sweet Biscuits, Snack Bars and Fruit Snacks</c:v>
                </c:pt>
              </c:strCache>
            </c:strRef>
          </c:tx>
          <c:spPr>
            <a:ln w="28575" cap="rnd">
              <a:solidFill>
                <a:schemeClr val="accent4"/>
              </a:solidFill>
              <a:round/>
            </a:ln>
            <a:effectLst/>
          </c:spPr>
          <c:marker>
            <c:symbol val="none"/>
          </c:marker>
          <c:cat>
            <c:numRef>
              <c:f>Demand!$D$398:$O$398</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Demand!$D$402:$O$402</c:f>
              <c:numCache>
                <c:formatCode>0.00</c:formatCode>
                <c:ptCount val="12"/>
                <c:pt idx="0">
                  <c:v>99.999999999999986</c:v>
                </c:pt>
                <c:pt idx="1">
                  <c:v>102.08384818694736</c:v>
                </c:pt>
                <c:pt idx="2">
                  <c:v>104.09425988941321</c:v>
                </c:pt>
                <c:pt idx="3">
                  <c:v>107.20175539900683</c:v>
                </c:pt>
                <c:pt idx="4">
                  <c:v>111.31582410558178</c:v>
                </c:pt>
                <c:pt idx="5">
                  <c:v>113.21756658862562</c:v>
                </c:pt>
                <c:pt idx="6">
                  <c:v>116.06778740369661</c:v>
                </c:pt>
                <c:pt idx="7">
                  <c:v>117.59222226949751</c:v>
                </c:pt>
                <c:pt idx="8">
                  <c:v>118.31197910959399</c:v>
                </c:pt>
                <c:pt idx="9">
                  <c:v>119.94648627845461</c:v>
                </c:pt>
                <c:pt idx="10">
                  <c:v>128.25136521868245</c:v>
                </c:pt>
                <c:pt idx="11">
                  <c:v>144.09883405978883</c:v>
                </c:pt>
              </c:numCache>
            </c:numRef>
          </c:val>
          <c:smooth val="0"/>
          <c:extLst>
            <c:ext xmlns:c16="http://schemas.microsoft.com/office/drawing/2014/chart" uri="{C3380CC4-5D6E-409C-BE32-E72D297353CC}">
              <c16:uniqueId val="{00000003-C42F-A942-9EDD-BAA2EC539708}"/>
            </c:ext>
          </c:extLst>
        </c:ser>
        <c:ser>
          <c:idx val="4"/>
          <c:order val="4"/>
          <c:tx>
            <c:strRef>
              <c:f>Demand!$C$403</c:f>
              <c:strCache>
                <c:ptCount val="1"/>
                <c:pt idx="0">
                  <c:v>Volume </c:v>
                </c:pt>
              </c:strCache>
            </c:strRef>
          </c:tx>
          <c:spPr>
            <a:ln w="28575" cap="rnd">
              <a:solidFill>
                <a:srgbClr val="7030A0"/>
              </a:solidFill>
              <a:prstDash val="sysDash"/>
              <a:round/>
            </a:ln>
            <a:effectLst/>
          </c:spPr>
          <c:marker>
            <c:symbol val="none"/>
          </c:marker>
          <c:cat>
            <c:numRef>
              <c:f>Demand!$D$398:$O$398</c:f>
              <c:numCache>
                <c:formatCode>General</c:formatCod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numCache>
            </c:numRef>
          </c:cat>
          <c:val>
            <c:numRef>
              <c:f>Demand!$D$403:$O$403</c:f>
              <c:numCache>
                <c:formatCode>0.00</c:formatCode>
                <c:ptCount val="12"/>
                <c:pt idx="0">
                  <c:v>100</c:v>
                </c:pt>
                <c:pt idx="1">
                  <c:v>100.94216173776498</c:v>
                </c:pt>
                <c:pt idx="2">
                  <c:v>101.17770217220622</c:v>
                </c:pt>
                <c:pt idx="3">
                  <c:v>99.663735126745991</c:v>
                </c:pt>
                <c:pt idx="4">
                  <c:v>100.12933264355924</c:v>
                </c:pt>
                <c:pt idx="5">
                  <c:v>99.560269011898612</c:v>
                </c:pt>
                <c:pt idx="6">
                  <c:v>98.499741334712894</c:v>
                </c:pt>
                <c:pt idx="7">
                  <c:v>98.21520951888256</c:v>
                </c:pt>
                <c:pt idx="8">
                  <c:v>101.08639420589758</c:v>
                </c:pt>
                <c:pt idx="9">
                  <c:v>102.5866528711847</c:v>
                </c:pt>
                <c:pt idx="10">
                  <c:v>101.44852560786342</c:v>
                </c:pt>
                <c:pt idx="11">
                  <c:v>100.43973098810139</c:v>
                </c:pt>
              </c:numCache>
            </c:numRef>
          </c:val>
          <c:smooth val="0"/>
          <c:extLst>
            <c:ext xmlns:c16="http://schemas.microsoft.com/office/drawing/2014/chart" uri="{C3380CC4-5D6E-409C-BE32-E72D297353CC}">
              <c16:uniqueId val="{00000004-C42F-A942-9EDD-BAA2EC539708}"/>
            </c:ext>
          </c:extLst>
        </c:ser>
        <c:ser>
          <c:idx val="5"/>
          <c:order val="5"/>
          <c:tx>
            <c:v>vert line</c:v>
          </c:tx>
          <c:spPr>
            <a:ln w="28575" cap="rnd">
              <a:solidFill>
                <a:schemeClr val="accent6"/>
              </a:solidFill>
              <a:round/>
            </a:ln>
            <a:effectLst/>
          </c:spPr>
          <c:marker>
            <c:symbol val="none"/>
          </c:marker>
          <c:errBars>
            <c:errDir val="y"/>
            <c:errBarType val="plus"/>
            <c:errValType val="fixedVal"/>
            <c:noEndCap val="1"/>
            <c:val val="250"/>
            <c:spPr>
              <a:noFill/>
              <a:ln w="9525" cap="flat" cmpd="sng" algn="ctr">
                <a:solidFill>
                  <a:schemeClr val="tx1">
                    <a:lumMod val="65000"/>
                    <a:lumOff val="35000"/>
                  </a:schemeClr>
                </a:solidFill>
                <a:round/>
              </a:ln>
              <a:effectLst/>
            </c:spPr>
          </c:errBars>
          <c:val>
            <c:numRef>
              <c:f>Demand!$D$405:$O$405</c:f>
              <c:numCache>
                <c:formatCode>General</c:formatCode>
                <c:ptCount val="12"/>
                <c:pt idx="2" formatCode="0.00">
                  <c:v>0</c:v>
                </c:pt>
                <c:pt idx="7" formatCode="0.00">
                  <c:v>90</c:v>
                </c:pt>
                <c:pt idx="9" formatCode="0.00">
                  <c:v>90</c:v>
                </c:pt>
              </c:numCache>
            </c:numRef>
          </c:val>
          <c:smooth val="1"/>
          <c:extLst>
            <c:ext xmlns:c16="http://schemas.microsoft.com/office/drawing/2014/chart" uri="{C3380CC4-5D6E-409C-BE32-E72D297353CC}">
              <c16:uniqueId val="{00000008-C42F-A942-9EDD-BAA2EC539708}"/>
            </c:ext>
          </c:extLst>
        </c:ser>
        <c:dLbls>
          <c:showLegendKey val="0"/>
          <c:showVal val="0"/>
          <c:showCatName val="0"/>
          <c:showSerName val="0"/>
          <c:showPercent val="0"/>
          <c:showBubbleSize val="0"/>
        </c:dLbls>
        <c:smooth val="0"/>
        <c:axId val="690692816"/>
        <c:axId val="690694528"/>
      </c:lineChart>
      <c:catAx>
        <c:axId val="69069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694528"/>
        <c:crosses val="autoZero"/>
        <c:auto val="1"/>
        <c:lblAlgn val="ctr"/>
        <c:lblOffset val="100"/>
        <c:noMultiLvlLbl val="0"/>
      </c:catAx>
      <c:valAx>
        <c:axId val="690694528"/>
        <c:scaling>
          <c:orientation val="minMax"/>
          <c:max val="145"/>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Inidce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692816"/>
        <c:crossesAt val="1"/>
        <c:crossBetween val="between"/>
        <c:majorUnit val="5"/>
        <c:minorUnit val="2"/>
      </c:valAx>
      <c:spPr>
        <a:noFill/>
        <a:ln>
          <a:noFill/>
        </a:ln>
        <a:effectLst/>
      </c:spPr>
    </c:plotArea>
    <c:legend>
      <c:legendPos val="b"/>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2012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71-AA48-AF2F-300CC949411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71-AA48-AF2F-300CC949411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71-AA48-AF2F-300CC949411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71-AA48-AF2F-300CC949411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Demand!$C$456:$C$459</c:f>
              <c:strCache>
                <c:ptCount val="4"/>
                <c:pt idx="0">
                  <c:v>Confectionery</c:v>
                </c:pt>
                <c:pt idx="1">
                  <c:v>Ice Cream</c:v>
                </c:pt>
                <c:pt idx="2">
                  <c:v>Savoury Snacks</c:v>
                </c:pt>
                <c:pt idx="3">
                  <c:v>Sweet Biscuits, Snack Bars and Fruit Snacks</c:v>
                </c:pt>
              </c:strCache>
            </c:strRef>
          </c:cat>
          <c:val>
            <c:numRef>
              <c:f>Demand!$D$456:$D$459</c:f>
              <c:numCache>
                <c:formatCode>General</c:formatCode>
                <c:ptCount val="4"/>
                <c:pt idx="0">
                  <c:v>386.9</c:v>
                </c:pt>
                <c:pt idx="1">
                  <c:v>183.2</c:v>
                </c:pt>
                <c:pt idx="2">
                  <c:v>308.2</c:v>
                </c:pt>
                <c:pt idx="3">
                  <c:v>382.1</c:v>
                </c:pt>
              </c:numCache>
            </c:numRef>
          </c:val>
          <c:extLst>
            <c:ext xmlns:c16="http://schemas.microsoft.com/office/drawing/2014/chart" uri="{C3380CC4-5D6E-409C-BE32-E72D297353CC}">
              <c16:uniqueId val="{00000000-0CAF-F04F-A6CD-97AFD1ECBF0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AD-894D-91F1-7C4C206DA7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AD-894D-91F1-7C4C206DA7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AD-894D-91F1-7C4C206DA7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AD-894D-91F1-7C4C206DA73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Demand!$C$456:$C$459</c:f>
              <c:strCache>
                <c:ptCount val="4"/>
                <c:pt idx="0">
                  <c:v>Confectionery</c:v>
                </c:pt>
                <c:pt idx="1">
                  <c:v>Ice Cream</c:v>
                </c:pt>
                <c:pt idx="2">
                  <c:v>Savoury Snacks</c:v>
                </c:pt>
                <c:pt idx="3">
                  <c:v>Sweet Biscuits, Snack Bars and Fruit Snacks</c:v>
                </c:pt>
              </c:strCache>
            </c:strRef>
          </c:cat>
          <c:val>
            <c:numRef>
              <c:f>Demand!$E$456:$E$459</c:f>
              <c:numCache>
                <c:formatCode>General</c:formatCode>
                <c:ptCount val="4"/>
                <c:pt idx="0">
                  <c:v>399.3</c:v>
                </c:pt>
                <c:pt idx="1">
                  <c:v>186.2</c:v>
                </c:pt>
                <c:pt idx="2">
                  <c:v>328.2</c:v>
                </c:pt>
                <c:pt idx="3">
                  <c:v>386.6</c:v>
                </c:pt>
              </c:numCache>
            </c:numRef>
          </c:val>
          <c:extLst>
            <c:ext xmlns:c16="http://schemas.microsoft.com/office/drawing/2014/chart" uri="{C3380CC4-5D6E-409C-BE32-E72D297353CC}">
              <c16:uniqueId val="{00000008-39AD-894D-91F1-7C4C206DA73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2C7-214E-B46E-750B9EEF23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C7-214E-B46E-750B9EEF234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C7-214E-B46E-750B9EEF234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C7-214E-B46E-750B9EEF234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it-IT"/>
              </a:p>
            </c:txPr>
            <c:dLblPos val="out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Demand!$C$456:$C$459</c:f>
              <c:strCache>
                <c:ptCount val="4"/>
                <c:pt idx="0">
                  <c:v>Confectionery</c:v>
                </c:pt>
                <c:pt idx="1">
                  <c:v>Ice Cream</c:v>
                </c:pt>
                <c:pt idx="2">
                  <c:v>Savoury Snacks</c:v>
                </c:pt>
                <c:pt idx="3">
                  <c:v>Sweet Biscuits, Snack Bars and Fruit Snacks</c:v>
                </c:pt>
              </c:strCache>
            </c:strRef>
          </c:cat>
          <c:val>
            <c:numRef>
              <c:f>Demand!$F$456:$F$459</c:f>
              <c:numCache>
                <c:formatCode>General</c:formatCode>
                <c:ptCount val="4"/>
                <c:pt idx="0">
                  <c:v>395.2</c:v>
                </c:pt>
                <c:pt idx="1">
                  <c:v>195.3</c:v>
                </c:pt>
                <c:pt idx="2">
                  <c:v>392.5</c:v>
                </c:pt>
                <c:pt idx="3">
                  <c:v>388.3</c:v>
                </c:pt>
              </c:numCache>
            </c:numRef>
          </c:val>
          <c:extLst>
            <c:ext xmlns:c16="http://schemas.microsoft.com/office/drawing/2014/chart" uri="{C3380CC4-5D6E-409C-BE32-E72D297353CC}">
              <c16:uniqueId val="{00000008-62C7-214E-B46E-750B9EEF234B}"/>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it-IT"/>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kern="1200" spc="0" baseline="0">
                <a:solidFill>
                  <a:sysClr val="windowText" lastClr="000000">
                    <a:lumMod val="65000"/>
                    <a:lumOff val="35000"/>
                  </a:sysClr>
                </a:solidFill>
              </a:rPr>
              <a:t>Indice andamento numero famiglie e volumi di snack dolci scambiati in FR, 2012-2023 (indice, 2012=100)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v>Famiglie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Demand!$D$84:$O$84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Demand!$D$111:$O$111</c:f>
              <c:numCache>
                <c:formatCode>#,##0</c:formatCode>
                <c:ptCount val="12"/>
                <c:pt idx="0">
                  <c:v>100</c:v>
                </c:pt>
                <c:pt idx="1">
                  <c:v>100.84881021474172</c:v>
                </c:pt>
                <c:pt idx="2">
                  <c:v>101.72663958212421</c:v>
                </c:pt>
                <c:pt idx="3">
                  <c:v>100.83083725574097</c:v>
                </c:pt>
                <c:pt idx="4">
                  <c:v>101.55469975752389</c:v>
                </c:pt>
                <c:pt idx="5">
                  <c:v>102.32491798602197</c:v>
                </c:pt>
                <c:pt idx="6">
                  <c:v>103.18784766795036</c:v>
                </c:pt>
                <c:pt idx="7">
                  <c:v>104.15775210383683</c:v>
                </c:pt>
                <c:pt idx="8">
                  <c:v>105.02068178576522</c:v>
                </c:pt>
                <c:pt idx="9">
                  <c:v>105.95136214520041</c:v>
                </c:pt>
                <c:pt idx="10">
                  <c:v>106.83212095278847</c:v>
                </c:pt>
                <c:pt idx="11">
                  <c:v>107.66295820852945</c:v>
                </c:pt>
              </c:numCache>
            </c:numRef>
          </c:val>
          <c:smooth val="0"/>
          <c:extLst>
            <c:ext xmlns:c16="http://schemas.microsoft.com/office/drawing/2014/chart" uri="{C3380CC4-5D6E-409C-BE32-E72D297353CC}">
              <c16:uniqueId val="{00000000-7D5C-0949-A601-702FC5D8E9ED}"/>
            </c:ext>
          </c:extLst>
        </c:ser>
        <c:ser>
          <c:idx val="1"/>
          <c:order val="1"/>
          <c:tx>
            <c:strRef>
              <c:f>Demand!$C$86</c:f>
              <c:strCache>
                <c:ptCount val="1"/>
                <c:pt idx="0">
                  <c:v>Volume </c:v>
                </c:pt>
              </c:strCache>
            </c:strRef>
          </c:tx>
          <c:spPr>
            <a:ln w="28575" cap="rnd">
              <a:solidFill>
                <a:schemeClr val="accent1"/>
              </a:solidFill>
              <a:prstDash val="sysDot"/>
              <a:round/>
            </a:ln>
            <a:effectLst/>
          </c:spPr>
          <c:marker>
            <c:symbol val="circle"/>
            <c:size val="5"/>
            <c:spPr>
              <a:solidFill>
                <a:schemeClr val="accent1"/>
              </a:solidFill>
              <a:ln w="9525">
                <a:solidFill>
                  <a:schemeClr val="accent1"/>
                </a:solidFill>
              </a:ln>
              <a:effectLst/>
            </c:spPr>
          </c:marker>
          <c:cat>
            <c:strRef>
              <c:f>Demand!$D$84:$O$84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Demand!$D$112:$O$112</c:f>
              <c:numCache>
                <c:formatCode>#,##0</c:formatCode>
                <c:ptCount val="12"/>
                <c:pt idx="0">
                  <c:v>100</c:v>
                </c:pt>
                <c:pt idx="1">
                  <c:v>100.94216173776498</c:v>
                </c:pt>
                <c:pt idx="2">
                  <c:v>101.17770217220622</c:v>
                </c:pt>
                <c:pt idx="3">
                  <c:v>99.663735126745991</c:v>
                </c:pt>
                <c:pt idx="4">
                  <c:v>100.12933264355924</c:v>
                </c:pt>
                <c:pt idx="5">
                  <c:v>99.560269011898612</c:v>
                </c:pt>
                <c:pt idx="6">
                  <c:v>98.499741334712894</c:v>
                </c:pt>
                <c:pt idx="7">
                  <c:v>98.21520951888256</c:v>
                </c:pt>
                <c:pt idx="8">
                  <c:v>101.08639420589758</c:v>
                </c:pt>
                <c:pt idx="9">
                  <c:v>102.5866528711847</c:v>
                </c:pt>
                <c:pt idx="10">
                  <c:v>101.44852560786342</c:v>
                </c:pt>
                <c:pt idx="11">
                  <c:v>100.43973098810139</c:v>
                </c:pt>
              </c:numCache>
            </c:numRef>
          </c:val>
          <c:smooth val="0"/>
          <c:extLst>
            <c:ext xmlns:c16="http://schemas.microsoft.com/office/drawing/2014/chart" uri="{C3380CC4-5D6E-409C-BE32-E72D297353CC}">
              <c16:uniqueId val="{00000001-7D5C-0949-A601-702FC5D8E9ED}"/>
            </c:ext>
          </c:extLst>
        </c:ser>
        <c:ser>
          <c:idx val="2"/>
          <c:order val="2"/>
          <c:tx>
            <c:strRef>
              <c:f>Demand!$C$87</c:f>
              <c:strCache>
                <c:ptCount val="1"/>
                <c:pt idx="0">
                  <c:v>Volume pro-capite</c:v>
                </c:pt>
              </c:strCache>
            </c:strRef>
          </c:tx>
          <c:spPr>
            <a:ln w="28575" cap="rnd">
              <a:solidFill>
                <a:schemeClr val="accent1"/>
              </a:solidFill>
              <a:round/>
            </a:ln>
            <a:effectLst/>
          </c:spPr>
          <c:marker>
            <c:symbol val="circle"/>
            <c:size val="5"/>
            <c:spPr>
              <a:solidFill>
                <a:schemeClr val="accent1"/>
              </a:solidFill>
              <a:ln w="9525">
                <a:solidFill>
                  <a:schemeClr val="accent1">
                    <a:alpha val="99000"/>
                  </a:schemeClr>
                </a:solidFill>
              </a:ln>
              <a:effectLst/>
            </c:spPr>
          </c:marker>
          <c:cat>
            <c:strRef>
              <c:f>Demand!$D$84:$O$84</c:f>
              <c:strCache>
                <c:ptCount val="12"/>
                <c:pt idx="0">
                  <c:v>2012</c:v>
                </c:pt>
                <c:pt idx="1">
                  <c:v>2013</c:v>
                </c:pt>
                <c:pt idx="2">
                  <c:v>2014</c:v>
                </c:pt>
                <c:pt idx="3">
                  <c:v>2015</c:v>
                </c:pt>
                <c:pt idx="4">
                  <c:v>2016</c:v>
                </c:pt>
                <c:pt idx="5">
                  <c:v>2017</c:v>
                </c:pt>
                <c:pt idx="6">
                  <c:v>2018</c:v>
                </c:pt>
                <c:pt idx="7">
                  <c:v>2019</c:v>
                </c:pt>
                <c:pt idx="8">
                  <c:v>2020</c:v>
                </c:pt>
                <c:pt idx="9">
                  <c:v>2021</c:v>
                </c:pt>
                <c:pt idx="10">
                  <c:v>2022</c:v>
                </c:pt>
                <c:pt idx="11">
                  <c:v>2023</c:v>
                </c:pt>
              </c:strCache>
            </c:strRef>
          </c:cat>
          <c:val>
            <c:numRef>
              <c:f>Demand!$D$113:$O$113</c:f>
              <c:numCache>
                <c:formatCode>#,##0</c:formatCode>
                <c:ptCount val="12"/>
                <c:pt idx="0">
                  <c:v>100</c:v>
                </c:pt>
                <c:pt idx="1">
                  <c:v>100.09256581493075</c:v>
                </c:pt>
                <c:pt idx="2">
                  <c:v>99.460379884587852</c:v>
                </c:pt>
                <c:pt idx="3">
                  <c:v>98.842514690188636</c:v>
                </c:pt>
                <c:pt idx="4">
                  <c:v>98.596453815167663</c:v>
                </c:pt>
                <c:pt idx="5">
                  <c:v>97.298166440259422</c:v>
                </c:pt>
                <c:pt idx="6">
                  <c:v>95.456726311102628</c:v>
                </c:pt>
                <c:pt idx="7">
                  <c:v>94.2946708574989</c:v>
                </c:pt>
                <c:pt idx="8">
                  <c:v>96.253797334992228</c:v>
                </c:pt>
                <c:pt idx="9">
                  <c:v>96.824288800171757</c:v>
                </c:pt>
                <c:pt idx="10">
                  <c:v>94.96069599956347</c:v>
                </c:pt>
                <c:pt idx="11">
                  <c:v>93.290889140870917</c:v>
                </c:pt>
              </c:numCache>
            </c:numRef>
          </c:val>
          <c:smooth val="0"/>
          <c:extLst>
            <c:ext xmlns:c16="http://schemas.microsoft.com/office/drawing/2014/chart" uri="{C3380CC4-5D6E-409C-BE32-E72D297353CC}">
              <c16:uniqueId val="{00000002-7D5C-0949-A601-702FC5D8E9ED}"/>
            </c:ext>
          </c:extLst>
        </c:ser>
        <c:dLbls>
          <c:showLegendKey val="0"/>
          <c:showVal val="0"/>
          <c:showCatName val="0"/>
          <c:showSerName val="0"/>
          <c:showPercent val="0"/>
          <c:showBubbleSize val="0"/>
        </c:dLbls>
        <c:marker val="1"/>
        <c:smooth val="0"/>
        <c:axId val="388523872"/>
        <c:axId val="1312978095"/>
      </c:lineChart>
      <c:catAx>
        <c:axId val="3885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312978095"/>
        <c:crosses val="autoZero"/>
        <c:auto val="1"/>
        <c:lblAlgn val="ctr"/>
        <c:lblOffset val="100"/>
        <c:noMultiLvlLbl val="0"/>
      </c:catAx>
      <c:valAx>
        <c:axId val="1312978095"/>
        <c:scaling>
          <c:orientation val="minMax"/>
          <c:max val="110"/>
          <c:min val="9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885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it-IT">
                <a:effectLst/>
              </a:rPr>
              <a:t>Indice andamento redditi</a:t>
            </a:r>
            <a:r>
              <a:rPr lang="it-IT" baseline="0">
                <a:effectLst/>
              </a:rPr>
              <a:t> pro capite e per houshold </a:t>
            </a:r>
            <a:r>
              <a:rPr lang="it-IT">
                <a:effectLst/>
              </a:rPr>
              <a:t>in Francia, 2012-2021 (n. indice, 2012 =100)</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it-IT"/>
        </a:p>
      </c:txPr>
    </c:title>
    <c:autoTitleDeleted val="0"/>
    <c:plotArea>
      <c:layout/>
      <c:lineChart>
        <c:grouping val="standard"/>
        <c:varyColors val="0"/>
        <c:ser>
          <c:idx val="0"/>
          <c:order val="0"/>
          <c:tx>
            <c:v>Reddito pro-capite</c:v>
          </c:tx>
          <c:spPr>
            <a:ln w="28575" cap="rnd">
              <a:solidFill>
                <a:srgbClr val="FFC000"/>
              </a:solidFill>
              <a:round/>
            </a:ln>
            <a:effectLst/>
          </c:spPr>
          <c:marker>
            <c:symbol val="none"/>
          </c:marker>
          <c:cat>
            <c:strRef>
              <c:f>Demand!$D$186:$M$186</c:f>
              <c:strCache>
                <c:ptCount val="10"/>
                <c:pt idx="0">
                  <c:v>2012</c:v>
                </c:pt>
                <c:pt idx="1">
                  <c:v>2013</c:v>
                </c:pt>
                <c:pt idx="2">
                  <c:v>2014</c:v>
                </c:pt>
                <c:pt idx="3">
                  <c:v>2015</c:v>
                </c:pt>
                <c:pt idx="4">
                  <c:v>2016</c:v>
                </c:pt>
                <c:pt idx="5">
                  <c:v>2017</c:v>
                </c:pt>
                <c:pt idx="6">
                  <c:v>2018</c:v>
                </c:pt>
                <c:pt idx="7">
                  <c:v>2019</c:v>
                </c:pt>
                <c:pt idx="8">
                  <c:v>2020</c:v>
                </c:pt>
                <c:pt idx="9">
                  <c:v>2021</c:v>
                </c:pt>
              </c:strCache>
            </c:strRef>
          </c:cat>
          <c:val>
            <c:numRef>
              <c:f>Demand!$D$187:$M$187</c:f>
              <c:numCache>
                <c:formatCode>0.00</c:formatCode>
                <c:ptCount val="10"/>
                <c:pt idx="0">
                  <c:v>100</c:v>
                </c:pt>
                <c:pt idx="1">
                  <c:v>98.930481283422466</c:v>
                </c:pt>
                <c:pt idx="2">
                  <c:v>100</c:v>
                </c:pt>
                <c:pt idx="3">
                  <c:v>100.53475935828877</c:v>
                </c:pt>
                <c:pt idx="4">
                  <c:v>102.13903743315508</c:v>
                </c:pt>
                <c:pt idx="5">
                  <c:v>104.27807486631016</c:v>
                </c:pt>
                <c:pt idx="6">
                  <c:v>106.95187165775401</c:v>
                </c:pt>
                <c:pt idx="7">
                  <c:v>109.62566844919786</c:v>
                </c:pt>
                <c:pt idx="8">
                  <c:v>110.69518716577539</c:v>
                </c:pt>
                <c:pt idx="9">
                  <c:v>114.43850267379679</c:v>
                </c:pt>
              </c:numCache>
            </c:numRef>
          </c:val>
          <c:smooth val="0"/>
          <c:extLst>
            <c:ext xmlns:c16="http://schemas.microsoft.com/office/drawing/2014/chart" uri="{C3380CC4-5D6E-409C-BE32-E72D297353CC}">
              <c16:uniqueId val="{00000000-0D04-1F4C-BA64-F2435E62CE32}"/>
            </c:ext>
          </c:extLst>
        </c:ser>
        <c:ser>
          <c:idx val="1"/>
          <c:order val="1"/>
          <c:tx>
            <c:v>Reddito per household</c:v>
          </c:tx>
          <c:spPr>
            <a:ln w="28575" cap="rnd">
              <a:solidFill>
                <a:schemeClr val="accent1"/>
              </a:solidFill>
              <a:round/>
            </a:ln>
            <a:effectLst/>
          </c:spPr>
          <c:marker>
            <c:symbol val="none"/>
          </c:marker>
          <c:val>
            <c:numRef>
              <c:f>Demand!$D$203:$M$203</c:f>
              <c:numCache>
                <c:formatCode>0.00</c:formatCode>
                <c:ptCount val="10"/>
                <c:pt idx="0">
                  <c:v>100</c:v>
                </c:pt>
                <c:pt idx="1">
                  <c:v>99.863130144170043</c:v>
                </c:pt>
                <c:pt idx="2">
                  <c:v>99.701536234180139</c:v>
                </c:pt>
                <c:pt idx="3">
                  <c:v>99.22044387561877</c:v>
                </c:pt>
                <c:pt idx="4">
                  <c:v>99.996786826772848</c:v>
                </c:pt>
                <c:pt idx="5">
                  <c:v>101.14761651662782</c:v>
                </c:pt>
                <c:pt idx="6">
                  <c:v>102.51254001093285</c:v>
                </c:pt>
                <c:pt idx="7">
                  <c:v>105.35955636974484</c:v>
                </c:pt>
                <c:pt idx="8">
                  <c:v>105.98738915083131</c:v>
                </c:pt>
                <c:pt idx="9">
                  <c:v>109.9179549047352</c:v>
                </c:pt>
              </c:numCache>
            </c:numRef>
          </c:val>
          <c:smooth val="0"/>
          <c:extLst>
            <c:ext xmlns:c16="http://schemas.microsoft.com/office/drawing/2014/chart" uri="{C3380CC4-5D6E-409C-BE32-E72D297353CC}">
              <c16:uniqueId val="{00000001-0D04-1F4C-BA64-F2435E62CE32}"/>
            </c:ext>
          </c:extLst>
        </c:ser>
        <c:dLbls>
          <c:showLegendKey val="0"/>
          <c:showVal val="0"/>
          <c:showCatName val="0"/>
          <c:showSerName val="0"/>
          <c:showPercent val="0"/>
          <c:showBubbleSize val="0"/>
        </c:dLbls>
        <c:smooth val="0"/>
        <c:axId val="690097568"/>
        <c:axId val="690099280"/>
      </c:lineChart>
      <c:catAx>
        <c:axId val="690097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099280"/>
        <c:crosses val="autoZero"/>
        <c:auto val="1"/>
        <c:lblAlgn val="ctr"/>
        <c:lblOffset val="100"/>
        <c:noMultiLvlLbl val="0"/>
      </c:catAx>
      <c:valAx>
        <c:axId val="690099280"/>
        <c:scaling>
          <c:orientation val="minMax"/>
          <c:max val="115"/>
          <c:min val="9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097568"/>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Prezzi unitari e volumi scambiati di snack dolci in Francia dal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E241-764C-B7F7-94A21F05FC48}"/>
              </c:ext>
            </c:extLst>
          </c:dPt>
          <c:dLbls>
            <c:dLbl>
              <c:idx val="0"/>
              <c:layout>
                <c:manualLayout>
                  <c:x val="-2.9712214018219885E-2"/>
                  <c:y val="3.4780671805564177E-2"/>
                </c:manualLayout>
              </c:layout>
              <c:tx>
                <c:rich>
                  <a:bodyPr/>
                  <a:lstStyle/>
                  <a:p>
                    <a:fld id="{C5B7DA24-6F91-C745-8951-0F8DFCFF6373}"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241-764C-B7F7-94A21F05FC48}"/>
                </c:ext>
              </c:extLst>
            </c:dLbl>
            <c:dLbl>
              <c:idx val="1"/>
              <c:tx>
                <c:rich>
                  <a:bodyPr/>
                  <a:lstStyle/>
                  <a:p>
                    <a:fld id="{65FB974E-D5C1-7E4E-969A-2CACACF33F7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241-764C-B7F7-94A21F05FC48}"/>
                </c:ext>
              </c:extLst>
            </c:dLbl>
            <c:dLbl>
              <c:idx val="2"/>
              <c:tx>
                <c:rich>
                  <a:bodyPr/>
                  <a:lstStyle/>
                  <a:p>
                    <a:fld id="{483EA3C2-2C6A-3148-8767-6F4D92F4E9FC}"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241-764C-B7F7-94A21F05FC48}"/>
                </c:ext>
              </c:extLst>
            </c:dLbl>
            <c:dLbl>
              <c:idx val="3"/>
              <c:tx>
                <c:rich>
                  <a:bodyPr/>
                  <a:lstStyle/>
                  <a:p>
                    <a:fld id="{650477C8-BF6E-9142-AC40-10B693265F7A}"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241-764C-B7F7-94A21F05FC48}"/>
                </c:ext>
              </c:extLst>
            </c:dLbl>
            <c:dLbl>
              <c:idx val="4"/>
              <c:layout>
                <c:manualLayout>
                  <c:x val="-2.0960695807076844E-2"/>
                  <c:y val="2.3323872166815272E-2"/>
                </c:manualLayout>
              </c:layout>
              <c:tx>
                <c:rich>
                  <a:bodyPr/>
                  <a:lstStyle/>
                  <a:p>
                    <a:fld id="{B2546FCB-7D1D-8741-985A-D1CC11C89B88}"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E241-764C-B7F7-94A21F05FC48}"/>
                </c:ext>
              </c:extLst>
            </c:dLbl>
            <c:dLbl>
              <c:idx val="5"/>
              <c:layout>
                <c:manualLayout>
                  <c:x val="-3.3187768361205051E-2"/>
                  <c:y val="-2.9154840208519196E-2"/>
                </c:manualLayout>
              </c:layout>
              <c:tx>
                <c:rich>
                  <a:bodyPr/>
                  <a:lstStyle/>
                  <a:p>
                    <a:fld id="{9E032BE8-6A7F-5C4C-B943-5F2D1AE69811}"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E241-764C-B7F7-94A21F05FC48}"/>
                </c:ext>
              </c:extLst>
            </c:dLbl>
            <c:dLbl>
              <c:idx val="6"/>
              <c:tx>
                <c:rich>
                  <a:bodyPr/>
                  <a:lstStyle/>
                  <a:p>
                    <a:fld id="{3A7D610E-0247-0B42-A598-7F5B6C27F301}"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241-764C-B7F7-94A21F05FC48}"/>
                </c:ext>
              </c:extLst>
            </c:dLbl>
            <c:dLbl>
              <c:idx val="7"/>
              <c:tx>
                <c:rich>
                  <a:bodyPr/>
                  <a:lstStyle/>
                  <a:p>
                    <a:fld id="{AF473702-10AF-9345-935D-0D5A3F90DB6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241-764C-B7F7-94A21F05FC48}"/>
                </c:ext>
              </c:extLst>
            </c:dLbl>
            <c:dLbl>
              <c:idx val="8"/>
              <c:tx>
                <c:rich>
                  <a:bodyPr/>
                  <a:lstStyle/>
                  <a:p>
                    <a:fld id="{2B7C101B-56E3-BB4C-81F1-F4B51C56264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241-764C-B7F7-94A21F05FC48}"/>
                </c:ext>
              </c:extLst>
            </c:dLbl>
            <c:dLbl>
              <c:idx val="9"/>
              <c:tx>
                <c:rich>
                  <a:bodyPr/>
                  <a:lstStyle/>
                  <a:p>
                    <a:fld id="{39603B16-A423-2449-BAA5-F66E085A651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241-764C-B7F7-94A21F05FC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E241-764C-B7F7-94A21F05FC48}"/>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Spostamento domanda di snack dolci in Francia </a:t>
            </a:r>
            <a:r>
              <a:rPr lang="it-IT" baseline="0">
                <a:effectLst/>
              </a:rPr>
              <a:t>nell'intervallo</a:t>
            </a:r>
            <a:r>
              <a:rPr lang="it-IT">
                <a:effectLst/>
              </a:rPr>
              <a:t>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9298-914B-8330-7A373EF23AB6}"/>
              </c:ext>
            </c:extLst>
          </c:dPt>
          <c:dLbls>
            <c:dLbl>
              <c:idx val="0"/>
              <c:layout>
                <c:manualLayout>
                  <c:x val="-2.9712214018219885E-2"/>
                  <c:y val="3.4780671805564177E-2"/>
                </c:manualLayout>
              </c:layout>
              <c:tx>
                <c:rich>
                  <a:bodyPr/>
                  <a:lstStyle/>
                  <a:p>
                    <a:fld id="{861A7670-AEC5-0C4C-9C66-435F450EB105}"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298-914B-8330-7A373EF23AB6}"/>
                </c:ext>
              </c:extLst>
            </c:dLbl>
            <c:dLbl>
              <c:idx val="1"/>
              <c:tx>
                <c:rich>
                  <a:bodyPr/>
                  <a:lstStyle/>
                  <a:p>
                    <a:fld id="{1A820052-6E3D-B245-9964-35816F5EFEE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298-914B-8330-7A373EF23AB6}"/>
                </c:ext>
              </c:extLst>
            </c:dLbl>
            <c:dLbl>
              <c:idx val="2"/>
              <c:tx>
                <c:rich>
                  <a:bodyPr/>
                  <a:lstStyle/>
                  <a:p>
                    <a:fld id="{D5801BAC-FBE0-284E-B01A-7CA9211FD513}"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298-914B-8330-7A373EF23AB6}"/>
                </c:ext>
              </c:extLst>
            </c:dLbl>
            <c:dLbl>
              <c:idx val="3"/>
              <c:tx>
                <c:rich>
                  <a:bodyPr/>
                  <a:lstStyle/>
                  <a:p>
                    <a:fld id="{F72ABEC8-EEE9-3A40-8691-B268848122E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298-914B-8330-7A373EF23AB6}"/>
                </c:ext>
              </c:extLst>
            </c:dLbl>
            <c:dLbl>
              <c:idx val="4"/>
              <c:layout>
                <c:manualLayout>
                  <c:x val="-2.0960695807076844E-2"/>
                  <c:y val="2.3323872166815272E-2"/>
                </c:manualLayout>
              </c:layout>
              <c:tx>
                <c:rich>
                  <a:bodyPr/>
                  <a:lstStyle/>
                  <a:p>
                    <a:fld id="{F1BDC10B-9739-E34C-9D12-202929B1379C}"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298-914B-8330-7A373EF23AB6}"/>
                </c:ext>
              </c:extLst>
            </c:dLbl>
            <c:dLbl>
              <c:idx val="5"/>
              <c:layout>
                <c:manualLayout>
                  <c:x val="-3.3187768361205051E-2"/>
                  <c:y val="-2.9154840208519196E-2"/>
                </c:manualLayout>
              </c:layout>
              <c:tx>
                <c:rich>
                  <a:bodyPr/>
                  <a:lstStyle/>
                  <a:p>
                    <a:fld id="{A4CF5126-AE07-3644-809E-059D7E8825FD}"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298-914B-8330-7A373EF23AB6}"/>
                </c:ext>
              </c:extLst>
            </c:dLbl>
            <c:dLbl>
              <c:idx val="6"/>
              <c:tx>
                <c:rich>
                  <a:bodyPr/>
                  <a:lstStyle/>
                  <a:p>
                    <a:fld id="{D90954D0-42A9-9D4E-94B1-D141EF61645C}"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298-914B-8330-7A373EF23AB6}"/>
                </c:ext>
              </c:extLst>
            </c:dLbl>
            <c:dLbl>
              <c:idx val="7"/>
              <c:tx>
                <c:rich>
                  <a:bodyPr/>
                  <a:lstStyle/>
                  <a:p>
                    <a:fld id="{2555F2DA-0F62-4E4F-A5C5-DA39C616944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298-914B-8330-7A373EF23AB6}"/>
                </c:ext>
              </c:extLst>
            </c:dLbl>
            <c:dLbl>
              <c:idx val="8"/>
              <c:tx>
                <c:rich>
                  <a:bodyPr/>
                  <a:lstStyle/>
                  <a:p>
                    <a:fld id="{4E3A2ABF-38E5-024C-9190-9702078844A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298-914B-8330-7A373EF23AB6}"/>
                </c:ext>
              </c:extLst>
            </c:dLbl>
            <c:dLbl>
              <c:idx val="9"/>
              <c:tx>
                <c:rich>
                  <a:bodyPr/>
                  <a:lstStyle/>
                  <a:p>
                    <a:fld id="{BFE7ABF0-E429-EF4D-A5E3-01FF79E2436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298-914B-8330-7A373EF23AB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9298-914B-8330-7A373EF23AB6}"/>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volumi scambiati  [</a:t>
                </a:r>
                <a:r>
                  <a:rPr lang="it-IT" sz="1000"/>
                  <a:t>Migliaia di</a:t>
                </a:r>
                <a:r>
                  <a:rPr lang="it-IT" sz="1000" baseline="0"/>
                  <a:t> tonnellate]</a:t>
                </a:r>
                <a:endParaRPr lang="it-IT"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Prezzi unitari  [</a:t>
                </a:r>
                <a:r>
                  <a:rPr lang="it-IT" sz="1000"/>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Spostamento domanda di snack dolci in Francia </a:t>
            </a:r>
            <a:r>
              <a:rPr lang="it-IT" baseline="0">
                <a:effectLst/>
              </a:rPr>
              <a:t>nell'intervallo</a:t>
            </a:r>
            <a:r>
              <a:rPr lang="it-IT">
                <a:effectLst/>
              </a:rPr>
              <a:t>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0968-C94A-BFD0-B852611CC91D}"/>
              </c:ext>
            </c:extLst>
          </c:dPt>
          <c:dLbls>
            <c:dLbl>
              <c:idx val="0"/>
              <c:layout>
                <c:manualLayout>
                  <c:x val="-2.9712214018219885E-2"/>
                  <c:y val="3.4780671805564177E-2"/>
                </c:manualLayout>
              </c:layout>
              <c:tx>
                <c:rich>
                  <a:bodyPr/>
                  <a:lstStyle/>
                  <a:p>
                    <a:fld id="{932C430C-3ED2-AB40-9C14-4E9897B05C83}"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968-C94A-BFD0-B852611CC91D}"/>
                </c:ext>
              </c:extLst>
            </c:dLbl>
            <c:dLbl>
              <c:idx val="1"/>
              <c:tx>
                <c:rich>
                  <a:bodyPr/>
                  <a:lstStyle/>
                  <a:p>
                    <a:fld id="{5DDF4F4D-B904-B048-BFD9-4A0EE66D380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968-C94A-BFD0-B852611CC91D}"/>
                </c:ext>
              </c:extLst>
            </c:dLbl>
            <c:dLbl>
              <c:idx val="2"/>
              <c:tx>
                <c:rich>
                  <a:bodyPr/>
                  <a:lstStyle/>
                  <a:p>
                    <a:fld id="{CF2A347B-A428-2645-B43E-9DD70ED73C7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968-C94A-BFD0-B852611CC91D}"/>
                </c:ext>
              </c:extLst>
            </c:dLbl>
            <c:dLbl>
              <c:idx val="3"/>
              <c:tx>
                <c:rich>
                  <a:bodyPr/>
                  <a:lstStyle/>
                  <a:p>
                    <a:fld id="{D4898565-24B2-A54D-A94B-9F97B49A3047}"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968-C94A-BFD0-B852611CC91D}"/>
                </c:ext>
              </c:extLst>
            </c:dLbl>
            <c:dLbl>
              <c:idx val="4"/>
              <c:layout>
                <c:manualLayout>
                  <c:x val="-2.0960695807076844E-2"/>
                  <c:y val="2.3323872166815272E-2"/>
                </c:manualLayout>
              </c:layout>
              <c:tx>
                <c:rich>
                  <a:bodyPr/>
                  <a:lstStyle/>
                  <a:p>
                    <a:fld id="{AB5D238E-0E82-1443-9385-7CB81EC5697A}"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0968-C94A-BFD0-B852611CC91D}"/>
                </c:ext>
              </c:extLst>
            </c:dLbl>
            <c:dLbl>
              <c:idx val="5"/>
              <c:layout>
                <c:manualLayout>
                  <c:x val="-3.3187768361205051E-2"/>
                  <c:y val="-2.9154840208519196E-2"/>
                </c:manualLayout>
              </c:layout>
              <c:tx>
                <c:rich>
                  <a:bodyPr/>
                  <a:lstStyle/>
                  <a:p>
                    <a:fld id="{9924D6D5-52CE-0946-A839-7DB3479BCF29}"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0968-C94A-BFD0-B852611CC91D}"/>
                </c:ext>
              </c:extLst>
            </c:dLbl>
            <c:dLbl>
              <c:idx val="6"/>
              <c:tx>
                <c:rich>
                  <a:bodyPr/>
                  <a:lstStyle/>
                  <a:p>
                    <a:fld id="{8715B29B-1425-3148-8F3B-4173DE97810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968-C94A-BFD0-B852611CC91D}"/>
                </c:ext>
              </c:extLst>
            </c:dLbl>
            <c:dLbl>
              <c:idx val="7"/>
              <c:tx>
                <c:rich>
                  <a:bodyPr/>
                  <a:lstStyle/>
                  <a:p>
                    <a:fld id="{A2DA4EE0-9BA5-0B41-AFAA-016FAF271E0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968-C94A-BFD0-B852611CC91D}"/>
                </c:ext>
              </c:extLst>
            </c:dLbl>
            <c:dLbl>
              <c:idx val="8"/>
              <c:tx>
                <c:rich>
                  <a:bodyPr/>
                  <a:lstStyle/>
                  <a:p>
                    <a:fld id="{F75A83AE-3E5A-CA42-980E-6F4EA52B174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968-C94A-BFD0-B852611CC91D}"/>
                </c:ext>
              </c:extLst>
            </c:dLbl>
            <c:dLbl>
              <c:idx val="9"/>
              <c:tx>
                <c:rich>
                  <a:bodyPr/>
                  <a:lstStyle/>
                  <a:p>
                    <a:fld id="{8D133C42-8B02-C742-811C-498DD750B983}"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968-C94A-BFD0-B852611CC9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0968-C94A-BFD0-B852611CC91D}"/>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volumi scambiati  [</a:t>
                </a:r>
                <a:r>
                  <a:rPr lang="it-IT" sz="1000"/>
                  <a:t>Migliaia di</a:t>
                </a:r>
                <a:r>
                  <a:rPr lang="it-IT" sz="1000" baseline="0"/>
                  <a:t> tonnellate]</a:t>
                </a:r>
                <a:endParaRPr lang="it-IT"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Prezzi unitari  [</a:t>
                </a:r>
                <a:r>
                  <a:rPr lang="it-IT" sz="1000"/>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Spostamento domanda di snack dolci in Francia </a:t>
            </a:r>
            <a:r>
              <a:rPr lang="it-IT" baseline="0">
                <a:effectLst/>
              </a:rPr>
              <a:t>nell'intervallo</a:t>
            </a:r>
            <a:r>
              <a:rPr lang="it-IT">
                <a:effectLst/>
              </a:rPr>
              <a:t>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4221-4240-B9EB-79CCB3921565}"/>
              </c:ext>
            </c:extLst>
          </c:dPt>
          <c:dLbls>
            <c:dLbl>
              <c:idx val="0"/>
              <c:layout>
                <c:manualLayout>
                  <c:x val="-2.9712214018219885E-2"/>
                  <c:y val="3.4780671805564177E-2"/>
                </c:manualLayout>
              </c:layout>
              <c:tx>
                <c:rich>
                  <a:bodyPr/>
                  <a:lstStyle/>
                  <a:p>
                    <a:fld id="{C9AE7711-860D-9C41-B32B-0CC2E4BB12BC}"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221-4240-B9EB-79CCB3921565}"/>
                </c:ext>
              </c:extLst>
            </c:dLbl>
            <c:dLbl>
              <c:idx val="1"/>
              <c:tx>
                <c:rich>
                  <a:bodyPr/>
                  <a:lstStyle/>
                  <a:p>
                    <a:fld id="{54E62F9C-6DF8-E246-AF49-B3FD3A516CA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221-4240-B9EB-79CCB3921565}"/>
                </c:ext>
              </c:extLst>
            </c:dLbl>
            <c:dLbl>
              <c:idx val="2"/>
              <c:tx>
                <c:rich>
                  <a:bodyPr/>
                  <a:lstStyle/>
                  <a:p>
                    <a:fld id="{91068294-6D40-C849-B52E-BCE412D4F11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221-4240-B9EB-79CCB3921565}"/>
                </c:ext>
              </c:extLst>
            </c:dLbl>
            <c:dLbl>
              <c:idx val="3"/>
              <c:tx>
                <c:rich>
                  <a:bodyPr/>
                  <a:lstStyle/>
                  <a:p>
                    <a:fld id="{CBA24753-6516-E141-84FE-512818BB2FE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221-4240-B9EB-79CCB3921565}"/>
                </c:ext>
              </c:extLst>
            </c:dLbl>
            <c:dLbl>
              <c:idx val="4"/>
              <c:layout>
                <c:manualLayout>
                  <c:x val="-2.0960695807076844E-2"/>
                  <c:y val="2.3323872166815272E-2"/>
                </c:manualLayout>
              </c:layout>
              <c:tx>
                <c:rich>
                  <a:bodyPr/>
                  <a:lstStyle/>
                  <a:p>
                    <a:fld id="{9D161B07-B147-C041-A5D6-41ABFB0E26C1}"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221-4240-B9EB-79CCB3921565}"/>
                </c:ext>
              </c:extLst>
            </c:dLbl>
            <c:dLbl>
              <c:idx val="5"/>
              <c:layout>
                <c:manualLayout>
                  <c:x val="-3.3187768361205051E-2"/>
                  <c:y val="-2.9154840208519196E-2"/>
                </c:manualLayout>
              </c:layout>
              <c:tx>
                <c:rich>
                  <a:bodyPr/>
                  <a:lstStyle/>
                  <a:p>
                    <a:fld id="{6FBB05C1-52C0-0B4E-8042-F609FFBFFF47}"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221-4240-B9EB-79CCB3921565}"/>
                </c:ext>
              </c:extLst>
            </c:dLbl>
            <c:dLbl>
              <c:idx val="6"/>
              <c:tx>
                <c:rich>
                  <a:bodyPr/>
                  <a:lstStyle/>
                  <a:p>
                    <a:fld id="{B3BD7997-6178-3B43-8E44-9D40A6A16D0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221-4240-B9EB-79CCB3921565}"/>
                </c:ext>
              </c:extLst>
            </c:dLbl>
            <c:dLbl>
              <c:idx val="7"/>
              <c:tx>
                <c:rich>
                  <a:bodyPr/>
                  <a:lstStyle/>
                  <a:p>
                    <a:fld id="{5424782F-AEEA-6E4C-A20C-59A91921B00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221-4240-B9EB-79CCB3921565}"/>
                </c:ext>
              </c:extLst>
            </c:dLbl>
            <c:dLbl>
              <c:idx val="8"/>
              <c:tx>
                <c:rich>
                  <a:bodyPr/>
                  <a:lstStyle/>
                  <a:p>
                    <a:fld id="{6C91B8E9-510E-FC4F-BB50-FB6EB4311CE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221-4240-B9EB-79CCB3921565}"/>
                </c:ext>
              </c:extLst>
            </c:dLbl>
            <c:dLbl>
              <c:idx val="9"/>
              <c:tx>
                <c:rich>
                  <a:bodyPr/>
                  <a:lstStyle/>
                  <a:p>
                    <a:fld id="{522FC6F4-12BD-F64D-8C8A-4C5A45F6E0C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221-4240-B9EB-79CCB39215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4221-4240-B9EB-79CCB3921565}"/>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volumi scambiati  [</a:t>
                </a:r>
                <a:r>
                  <a:rPr lang="it-IT" sz="1000"/>
                  <a:t>Migliaia di</a:t>
                </a:r>
                <a:r>
                  <a:rPr lang="it-IT" sz="1000" baseline="0"/>
                  <a:t> tonnellate]</a:t>
                </a:r>
                <a:endParaRPr lang="it-IT"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Prezzi unitari  [</a:t>
                </a:r>
                <a:r>
                  <a:rPr lang="it-IT" sz="1000"/>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Andamento del fatturato - 2014=100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Market!$C$75</c:f>
              <c:strCache>
                <c:ptCount val="1"/>
                <c:pt idx="0">
                  <c:v>Belgium</c:v>
                </c:pt>
              </c:strCache>
            </c:strRef>
          </c:tx>
          <c:spPr>
            <a:ln w="28575" cap="rnd">
              <a:solidFill>
                <a:schemeClr val="accent1"/>
              </a:solidFill>
              <a:round/>
            </a:ln>
            <a:effectLst/>
          </c:spPr>
          <c:marker>
            <c:symbol val="none"/>
          </c:marker>
          <c:cat>
            <c:strRef>
              <c:f>Market!$D$74:$M$74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Market!$D$75:$M$75</c:f>
              <c:numCache>
                <c:formatCode>0.00</c:formatCode>
                <c:ptCount val="10"/>
                <c:pt idx="0">
                  <c:v>100</c:v>
                </c:pt>
                <c:pt idx="1">
                  <c:v>100.60869565217392</c:v>
                </c:pt>
                <c:pt idx="2">
                  <c:v>100.7304347826087</c:v>
                </c:pt>
                <c:pt idx="3">
                  <c:v>100.92173913043479</c:v>
                </c:pt>
                <c:pt idx="4">
                  <c:v>101.16521739130435</c:v>
                </c:pt>
                <c:pt idx="5">
                  <c:v>102.10434782608695</c:v>
                </c:pt>
                <c:pt idx="6">
                  <c:v>103.09565217391304</c:v>
                </c:pt>
                <c:pt idx="7">
                  <c:v>103.2</c:v>
                </c:pt>
                <c:pt idx="8">
                  <c:v>107.84347826086957</c:v>
                </c:pt>
                <c:pt idx="9">
                  <c:v>123.14782608695654</c:v>
                </c:pt>
              </c:numCache>
            </c:numRef>
          </c:val>
          <c:smooth val="0"/>
          <c:extLst>
            <c:ext xmlns:c16="http://schemas.microsoft.com/office/drawing/2014/chart" uri="{C3380CC4-5D6E-409C-BE32-E72D297353CC}">
              <c16:uniqueId val="{00000000-6F87-8244-BE4A-82AF9B4A2262}"/>
            </c:ext>
          </c:extLst>
        </c:ser>
        <c:ser>
          <c:idx val="1"/>
          <c:order val="1"/>
          <c:tx>
            <c:strRef>
              <c:f>Market!$C$76</c:f>
              <c:strCache>
                <c:ptCount val="1"/>
                <c:pt idx="0">
                  <c:v>France</c:v>
                </c:pt>
              </c:strCache>
            </c:strRef>
          </c:tx>
          <c:spPr>
            <a:ln w="28575" cap="rnd">
              <a:solidFill>
                <a:schemeClr val="accent2"/>
              </a:solidFill>
              <a:round/>
            </a:ln>
            <a:effectLst/>
          </c:spPr>
          <c:marker>
            <c:symbol val="none"/>
          </c:marker>
          <c:cat>
            <c:strRef>
              <c:f>Market!$D$74:$M$74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Market!$D$76:$M$76</c:f>
              <c:numCache>
                <c:formatCode>0.00</c:formatCode>
                <c:ptCount val="10"/>
                <c:pt idx="0">
                  <c:v>100</c:v>
                </c:pt>
                <c:pt idx="1">
                  <c:v>102.46847330292461</c:v>
                </c:pt>
                <c:pt idx="2">
                  <c:v>106.92629077388938</c:v>
                </c:pt>
                <c:pt idx="3">
                  <c:v>108.1873586569052</c:v>
                </c:pt>
                <c:pt idx="4">
                  <c:v>109.75890221932616</c:v>
                </c:pt>
                <c:pt idx="5">
                  <c:v>110.92797730844417</c:v>
                </c:pt>
                <c:pt idx="6">
                  <c:v>114.83767104910115</c:v>
                </c:pt>
                <c:pt idx="7">
                  <c:v>118.21457319176665</c:v>
                </c:pt>
                <c:pt idx="8">
                  <c:v>124.80355705469736</c:v>
                </c:pt>
                <c:pt idx="9">
                  <c:v>138.77496262792747</c:v>
                </c:pt>
              </c:numCache>
            </c:numRef>
          </c:val>
          <c:smooth val="0"/>
          <c:extLst>
            <c:ext xmlns:c16="http://schemas.microsoft.com/office/drawing/2014/chart" uri="{C3380CC4-5D6E-409C-BE32-E72D297353CC}">
              <c16:uniqueId val="{00000001-6F87-8244-BE4A-82AF9B4A2262}"/>
            </c:ext>
          </c:extLst>
        </c:ser>
        <c:ser>
          <c:idx val="2"/>
          <c:order val="2"/>
          <c:tx>
            <c:strRef>
              <c:f>Market!$C$77</c:f>
              <c:strCache>
                <c:ptCount val="1"/>
                <c:pt idx="0">
                  <c:v>Germany</c:v>
                </c:pt>
              </c:strCache>
            </c:strRef>
          </c:tx>
          <c:spPr>
            <a:ln w="28575" cap="rnd">
              <a:solidFill>
                <a:schemeClr val="accent3"/>
              </a:solidFill>
              <a:round/>
            </a:ln>
            <a:effectLst/>
          </c:spPr>
          <c:marker>
            <c:symbol val="none"/>
          </c:marker>
          <c:cat>
            <c:strRef>
              <c:f>Market!$D$74:$M$74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Market!$D$77:$M$77</c:f>
              <c:numCache>
                <c:formatCode>0.00</c:formatCode>
                <c:ptCount val="10"/>
                <c:pt idx="0">
                  <c:v>100</c:v>
                </c:pt>
                <c:pt idx="1">
                  <c:v>105.73779027387276</c:v>
                </c:pt>
                <c:pt idx="2">
                  <c:v>109.76778090180153</c:v>
                </c:pt>
                <c:pt idx="3">
                  <c:v>115.17754868270332</c:v>
                </c:pt>
                <c:pt idx="4">
                  <c:v>118.31719254399668</c:v>
                </c:pt>
                <c:pt idx="5">
                  <c:v>124.15391023638446</c:v>
                </c:pt>
                <c:pt idx="6">
                  <c:v>134.09871915026554</c:v>
                </c:pt>
                <c:pt idx="7">
                  <c:v>141.61199625117155</c:v>
                </c:pt>
                <c:pt idx="8">
                  <c:v>153.2541913985213</c:v>
                </c:pt>
                <c:pt idx="9">
                  <c:v>178.87118608768097</c:v>
                </c:pt>
              </c:numCache>
            </c:numRef>
          </c:val>
          <c:smooth val="0"/>
          <c:extLst>
            <c:ext xmlns:c16="http://schemas.microsoft.com/office/drawing/2014/chart" uri="{C3380CC4-5D6E-409C-BE32-E72D297353CC}">
              <c16:uniqueId val="{00000002-6F87-8244-BE4A-82AF9B4A2262}"/>
            </c:ext>
          </c:extLst>
        </c:ser>
        <c:ser>
          <c:idx val="3"/>
          <c:order val="3"/>
          <c:tx>
            <c:strRef>
              <c:f>Market!$C$78</c:f>
              <c:strCache>
                <c:ptCount val="1"/>
                <c:pt idx="0">
                  <c:v>Italy</c:v>
                </c:pt>
              </c:strCache>
            </c:strRef>
          </c:tx>
          <c:spPr>
            <a:ln w="28575" cap="rnd">
              <a:solidFill>
                <a:schemeClr val="accent4"/>
              </a:solidFill>
              <a:round/>
            </a:ln>
            <a:effectLst/>
          </c:spPr>
          <c:marker>
            <c:symbol val="none"/>
          </c:marker>
          <c:cat>
            <c:strRef>
              <c:f>Market!$D$74:$M$74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Market!$D$78:$M$78</c:f>
              <c:numCache>
                <c:formatCode>0.00</c:formatCode>
                <c:ptCount val="10"/>
                <c:pt idx="0">
                  <c:v>100</c:v>
                </c:pt>
                <c:pt idx="1">
                  <c:v>101.10050022737607</c:v>
                </c:pt>
                <c:pt idx="2">
                  <c:v>102.42382901318783</c:v>
                </c:pt>
                <c:pt idx="3">
                  <c:v>104.54752160072761</c:v>
                </c:pt>
                <c:pt idx="4">
                  <c:v>107.87630741246019</c:v>
                </c:pt>
                <c:pt idx="5">
                  <c:v>111.66894042746702</c:v>
                </c:pt>
                <c:pt idx="6">
                  <c:v>119.40882219190543</c:v>
                </c:pt>
                <c:pt idx="7">
                  <c:v>120.15916325602547</c:v>
                </c:pt>
                <c:pt idx="8">
                  <c:v>126.77125966348339</c:v>
                </c:pt>
                <c:pt idx="9">
                  <c:v>137.54433833560708</c:v>
                </c:pt>
              </c:numCache>
            </c:numRef>
          </c:val>
          <c:smooth val="0"/>
          <c:extLst>
            <c:ext xmlns:c16="http://schemas.microsoft.com/office/drawing/2014/chart" uri="{C3380CC4-5D6E-409C-BE32-E72D297353CC}">
              <c16:uniqueId val="{00000003-6F87-8244-BE4A-82AF9B4A2262}"/>
            </c:ext>
          </c:extLst>
        </c:ser>
        <c:ser>
          <c:idx val="4"/>
          <c:order val="4"/>
          <c:tx>
            <c:strRef>
              <c:f>Market!$C$79</c:f>
              <c:strCache>
                <c:ptCount val="1"/>
                <c:pt idx="0">
                  <c:v>Netherlands</c:v>
                </c:pt>
              </c:strCache>
            </c:strRef>
          </c:tx>
          <c:spPr>
            <a:ln w="28575" cap="rnd">
              <a:solidFill>
                <a:schemeClr val="accent5"/>
              </a:solidFill>
              <a:round/>
            </a:ln>
            <a:effectLst/>
          </c:spPr>
          <c:marker>
            <c:symbol val="none"/>
          </c:marker>
          <c:cat>
            <c:strRef>
              <c:f>Market!$D$74:$M$74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Market!$D$79:$M$79</c:f>
              <c:numCache>
                <c:formatCode>0.00</c:formatCode>
                <c:ptCount val="10"/>
                <c:pt idx="0">
                  <c:v>100</c:v>
                </c:pt>
                <c:pt idx="1">
                  <c:v>98.718267794922838</c:v>
                </c:pt>
                <c:pt idx="2">
                  <c:v>98.232951717272272</c:v>
                </c:pt>
                <c:pt idx="3">
                  <c:v>98.394723743155794</c:v>
                </c:pt>
                <c:pt idx="4">
                  <c:v>98.780487804878035</c:v>
                </c:pt>
                <c:pt idx="5">
                  <c:v>100.21154803384769</c:v>
                </c:pt>
                <c:pt idx="6">
                  <c:v>101.4808362369338</c:v>
                </c:pt>
                <c:pt idx="7">
                  <c:v>104.34295669487308</c:v>
                </c:pt>
                <c:pt idx="8">
                  <c:v>110.02986560477849</c:v>
                </c:pt>
                <c:pt idx="9">
                  <c:v>127.46391239422596</c:v>
                </c:pt>
              </c:numCache>
            </c:numRef>
          </c:val>
          <c:smooth val="0"/>
          <c:extLst>
            <c:ext xmlns:c16="http://schemas.microsoft.com/office/drawing/2014/chart" uri="{C3380CC4-5D6E-409C-BE32-E72D297353CC}">
              <c16:uniqueId val="{00000004-6F87-8244-BE4A-82AF9B4A2262}"/>
            </c:ext>
          </c:extLst>
        </c:ser>
        <c:ser>
          <c:idx val="5"/>
          <c:order val="5"/>
          <c:tx>
            <c:strRef>
              <c:f>Market!$C$80</c:f>
              <c:strCache>
                <c:ptCount val="1"/>
                <c:pt idx="0">
                  <c:v>Spain</c:v>
                </c:pt>
              </c:strCache>
            </c:strRef>
          </c:tx>
          <c:spPr>
            <a:ln w="28575" cap="rnd">
              <a:solidFill>
                <a:schemeClr val="accent6"/>
              </a:solidFill>
              <a:round/>
            </a:ln>
            <a:effectLst/>
          </c:spPr>
          <c:marker>
            <c:symbol val="none"/>
          </c:marker>
          <c:cat>
            <c:strRef>
              <c:f>Market!$D$74:$M$74</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Market!$D$80:$M$80</c:f>
              <c:numCache>
                <c:formatCode>0.00</c:formatCode>
                <c:ptCount val="10"/>
                <c:pt idx="0">
                  <c:v>100</c:v>
                </c:pt>
                <c:pt idx="1">
                  <c:v>97.95402480448692</c:v>
                </c:pt>
                <c:pt idx="2">
                  <c:v>97.898728177581162</c:v>
                </c:pt>
                <c:pt idx="3">
                  <c:v>98.601785291097244</c:v>
                </c:pt>
                <c:pt idx="4">
                  <c:v>102.51204676514732</c:v>
                </c:pt>
                <c:pt idx="5">
                  <c:v>105.73505016194011</c:v>
                </c:pt>
                <c:pt idx="6">
                  <c:v>109.87439766174263</c:v>
                </c:pt>
                <c:pt idx="7">
                  <c:v>109.96129236116596</c:v>
                </c:pt>
                <c:pt idx="8">
                  <c:v>122.05545461726832</c:v>
                </c:pt>
                <c:pt idx="9">
                  <c:v>134.17331542775889</c:v>
                </c:pt>
              </c:numCache>
            </c:numRef>
          </c:val>
          <c:smooth val="0"/>
          <c:extLst>
            <c:ext xmlns:c16="http://schemas.microsoft.com/office/drawing/2014/chart" uri="{C3380CC4-5D6E-409C-BE32-E72D297353CC}">
              <c16:uniqueId val="{00000005-6F87-8244-BE4A-82AF9B4A2262}"/>
            </c:ext>
          </c:extLst>
        </c:ser>
        <c:dLbls>
          <c:showLegendKey val="0"/>
          <c:showVal val="0"/>
          <c:showCatName val="0"/>
          <c:showSerName val="0"/>
          <c:showPercent val="0"/>
          <c:showBubbleSize val="0"/>
        </c:dLbls>
        <c:smooth val="0"/>
        <c:axId val="2059196511"/>
        <c:axId val="109589376"/>
      </c:lineChart>
      <c:catAx>
        <c:axId val="205919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589376"/>
        <c:crosses val="autoZero"/>
        <c:auto val="1"/>
        <c:lblAlgn val="ctr"/>
        <c:lblOffset val="100"/>
        <c:noMultiLvlLbl val="0"/>
      </c:catAx>
      <c:valAx>
        <c:axId val="109589376"/>
        <c:scaling>
          <c:orientation val="minMax"/>
          <c:min val="7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59196511"/>
        <c:crosses val="autoZero"/>
        <c:crossBetween val="between"/>
        <c:majorUnit val="10"/>
        <c:minorUnit val="0.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Variazione</a:t>
            </a:r>
            <a:r>
              <a:rPr lang="it-IT" baseline="0"/>
              <a:t> percentuale nella composizione di popolazione obesa - Francia e competitors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Demand!$D$486</c:f>
              <c:strCache>
                <c:ptCount val="1"/>
                <c:pt idx="0">
                  <c:v>2014</c:v>
                </c:pt>
              </c:strCache>
            </c:strRef>
          </c:tx>
          <c:spPr>
            <a:solidFill>
              <a:schemeClr val="accent1">
                <a:lumMod val="20000"/>
                <a:lumOff val="80000"/>
              </a:schemeClr>
            </a:solidFill>
            <a:ln>
              <a:noFill/>
            </a:ln>
            <a:effectLst/>
          </c:spPr>
          <c:invertIfNegative val="0"/>
          <c:cat>
            <c:strRef>
              <c:f>Demand!$C$487:$C$492</c:f>
              <c:strCache>
                <c:ptCount val="6"/>
                <c:pt idx="0">
                  <c:v>France</c:v>
                </c:pt>
                <c:pt idx="1">
                  <c:v>Spain</c:v>
                </c:pt>
                <c:pt idx="2">
                  <c:v>Italy</c:v>
                </c:pt>
                <c:pt idx="3">
                  <c:v>Germany</c:v>
                </c:pt>
                <c:pt idx="4">
                  <c:v>Belgium</c:v>
                </c:pt>
                <c:pt idx="5">
                  <c:v>Netherlands</c:v>
                </c:pt>
              </c:strCache>
            </c:strRef>
          </c:cat>
          <c:val>
            <c:numRef>
              <c:f>Demand!$D$487:$D$492</c:f>
              <c:numCache>
                <c:formatCode>General</c:formatCode>
                <c:ptCount val="6"/>
                <c:pt idx="0">
                  <c:v>14.7</c:v>
                </c:pt>
                <c:pt idx="1">
                  <c:v>16.2</c:v>
                </c:pt>
                <c:pt idx="2">
                  <c:v>10.5</c:v>
                </c:pt>
                <c:pt idx="3">
                  <c:v>16.399999999999999</c:v>
                </c:pt>
                <c:pt idx="4">
                  <c:v>13.7</c:v>
                </c:pt>
                <c:pt idx="5">
                  <c:v>12.9</c:v>
                </c:pt>
              </c:numCache>
            </c:numRef>
          </c:val>
          <c:extLst>
            <c:ext xmlns:c16="http://schemas.microsoft.com/office/drawing/2014/chart" uri="{C3380CC4-5D6E-409C-BE32-E72D297353CC}">
              <c16:uniqueId val="{00000000-47B7-BB48-9F90-3F1318C76CCA}"/>
            </c:ext>
          </c:extLst>
        </c:ser>
        <c:ser>
          <c:idx val="1"/>
          <c:order val="1"/>
          <c:tx>
            <c:strRef>
              <c:f>Demand!$E$486</c:f>
              <c:strCache>
                <c:ptCount val="1"/>
                <c:pt idx="0">
                  <c:v>2019</c:v>
                </c:pt>
              </c:strCache>
            </c:strRef>
          </c:tx>
          <c:spPr>
            <a:solidFill>
              <a:schemeClr val="accent1"/>
            </a:solidFill>
            <a:ln>
              <a:noFill/>
            </a:ln>
            <a:effectLst/>
          </c:spPr>
          <c:invertIfNegative val="0"/>
          <c:cat>
            <c:strRef>
              <c:f>Demand!$C$487:$C$492</c:f>
              <c:strCache>
                <c:ptCount val="6"/>
                <c:pt idx="0">
                  <c:v>France</c:v>
                </c:pt>
                <c:pt idx="1">
                  <c:v>Spain</c:v>
                </c:pt>
                <c:pt idx="2">
                  <c:v>Italy</c:v>
                </c:pt>
                <c:pt idx="3">
                  <c:v>Germany</c:v>
                </c:pt>
                <c:pt idx="4">
                  <c:v>Belgium</c:v>
                </c:pt>
                <c:pt idx="5">
                  <c:v>Netherlands</c:v>
                </c:pt>
              </c:strCache>
            </c:strRef>
          </c:cat>
          <c:val>
            <c:numRef>
              <c:f>Demand!$E$487:$E$492</c:f>
              <c:numCache>
                <c:formatCode>General</c:formatCode>
                <c:ptCount val="6"/>
                <c:pt idx="0">
                  <c:v>14.4</c:v>
                </c:pt>
                <c:pt idx="1">
                  <c:v>15.4</c:v>
                </c:pt>
                <c:pt idx="2">
                  <c:v>11.4</c:v>
                </c:pt>
                <c:pt idx="3">
                  <c:v>18.5</c:v>
                </c:pt>
                <c:pt idx="4">
                  <c:v>15.9</c:v>
                </c:pt>
                <c:pt idx="5">
                  <c:v>14.1</c:v>
                </c:pt>
              </c:numCache>
            </c:numRef>
          </c:val>
          <c:extLst>
            <c:ext xmlns:c16="http://schemas.microsoft.com/office/drawing/2014/chart" uri="{C3380CC4-5D6E-409C-BE32-E72D297353CC}">
              <c16:uniqueId val="{00000001-47B7-BB48-9F90-3F1318C76CCA}"/>
            </c:ext>
          </c:extLst>
        </c:ser>
        <c:dLbls>
          <c:showLegendKey val="0"/>
          <c:showVal val="0"/>
          <c:showCatName val="0"/>
          <c:showSerName val="0"/>
          <c:showPercent val="0"/>
          <c:showBubbleSize val="0"/>
        </c:dLbls>
        <c:gapWidth val="219"/>
        <c:overlap val="-27"/>
        <c:axId val="1289284143"/>
        <c:axId val="752307583"/>
      </c:barChart>
      <c:catAx>
        <c:axId val="128928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752307583"/>
        <c:crosses val="autoZero"/>
        <c:auto val="1"/>
        <c:lblAlgn val="ctr"/>
        <c:lblOffset val="100"/>
        <c:noMultiLvlLbl val="0"/>
      </c:catAx>
      <c:valAx>
        <c:axId val="75230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28928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effectLst/>
              </a:rPr>
              <a:t>Cost and Affordability of a Healthy Diet (CoAHD)</a:t>
            </a:r>
            <a:r>
              <a:rPr lang="it-IT" sz="1400" b="0" i="0" u="none" strike="noStrike" baseline="0"/>
              <a:t> - FR 2017-2022</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Demand!$M$509</c:f>
              <c:strCache>
                <c:ptCount val="1"/>
                <c:pt idx="0">
                  <c:v>Unit</c:v>
                </c:pt>
              </c:strCache>
            </c:strRef>
          </c:tx>
          <c:spPr>
            <a:solidFill>
              <a:schemeClr val="accent1"/>
            </a:solidFill>
            <a:ln>
              <a:noFill/>
            </a:ln>
            <a:effectLst/>
          </c:spPr>
          <c:invertIfNegative val="0"/>
          <c:cat>
            <c:numRef>
              <c:f>Demand!$L$510:$L$515</c:f>
              <c:numCache>
                <c:formatCode>General</c:formatCode>
                <c:ptCount val="6"/>
                <c:pt idx="0">
                  <c:v>2017</c:v>
                </c:pt>
                <c:pt idx="1">
                  <c:v>2018</c:v>
                </c:pt>
                <c:pt idx="2">
                  <c:v>2019</c:v>
                </c:pt>
                <c:pt idx="3">
                  <c:v>2020</c:v>
                </c:pt>
                <c:pt idx="4">
                  <c:v>2021</c:v>
                </c:pt>
                <c:pt idx="5">
                  <c:v>2022</c:v>
                </c:pt>
              </c:numCache>
            </c:numRef>
          </c:cat>
          <c:val>
            <c:numRef>
              <c:f>Demand!$N$510:$N$515</c:f>
              <c:numCache>
                <c:formatCode>0.00</c:formatCode>
                <c:ptCount val="6"/>
                <c:pt idx="0">
                  <c:v>2.6</c:v>
                </c:pt>
                <c:pt idx="1">
                  <c:v>2.7</c:v>
                </c:pt>
                <c:pt idx="2">
                  <c:v>2.8</c:v>
                </c:pt>
                <c:pt idx="3">
                  <c:v>2.9</c:v>
                </c:pt>
                <c:pt idx="4">
                  <c:v>3</c:v>
                </c:pt>
                <c:pt idx="5">
                  <c:v>3.4</c:v>
                </c:pt>
              </c:numCache>
            </c:numRef>
          </c:val>
          <c:extLst>
            <c:ext xmlns:c16="http://schemas.microsoft.com/office/drawing/2014/chart" uri="{C3380CC4-5D6E-409C-BE32-E72D297353CC}">
              <c16:uniqueId val="{00000000-D3DC-EF4E-B05C-CEF1642CAB29}"/>
            </c:ext>
          </c:extLst>
        </c:ser>
        <c:dLbls>
          <c:showLegendKey val="0"/>
          <c:showVal val="0"/>
          <c:showCatName val="0"/>
          <c:showSerName val="0"/>
          <c:showPercent val="0"/>
          <c:showBubbleSize val="0"/>
        </c:dLbls>
        <c:gapWidth val="219"/>
        <c:overlap val="-27"/>
        <c:axId val="492201535"/>
        <c:axId val="1138241087"/>
      </c:barChart>
      <c:catAx>
        <c:axId val="49220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138241087"/>
        <c:crosses val="autoZero"/>
        <c:auto val="1"/>
        <c:lblAlgn val="ctr"/>
        <c:lblOffset val="100"/>
        <c:noMultiLvlLbl val="0"/>
      </c:catAx>
      <c:valAx>
        <c:axId val="11382410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baseline="0">
                    <a:effectLst/>
                  </a:rPr>
                  <a:t>PPP dollar per person per day</a:t>
                </a:r>
                <a:r>
                  <a:rPr lang="it-IT" sz="1000" b="0" i="0" u="none" strike="noStrike" baseline="0"/>
                  <a:t> </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922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Indice andamento valore della produzione FR - 2011-2020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Supply!$D$12</c:f>
              <c:strCache>
                <c:ptCount val="1"/>
                <c:pt idx="0">
                  <c:v>Manufacture of rusks and biscuits; manufacture of preserved pastry goods and cakes</c:v>
                </c:pt>
              </c:strCache>
            </c:strRef>
          </c:tx>
          <c:spPr>
            <a:ln w="28575" cap="rnd">
              <a:solidFill>
                <a:schemeClr val="accent1"/>
              </a:solidFill>
              <a:round/>
            </a:ln>
            <a:effectLst/>
          </c:spPr>
          <c:marker>
            <c:symbol val="none"/>
          </c:marker>
          <c:cat>
            <c:strRef>
              <c:f>Supply!$E$11:$N$11</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Supply!$E$12:$N$12</c:f>
              <c:numCache>
                <c:formatCode>0.00</c:formatCode>
                <c:ptCount val="10"/>
                <c:pt idx="0" formatCode="General">
                  <c:v>100</c:v>
                </c:pt>
                <c:pt idx="1">
                  <c:v>89.4115933585785</c:v>
                </c:pt>
                <c:pt idx="2">
                  <c:v>80.58549373725603</c:v>
                </c:pt>
                <c:pt idx="3">
                  <c:v>98.616370521409848</c:v>
                </c:pt>
                <c:pt idx="4">
                  <c:v>94.665744247014274</c:v>
                </c:pt>
                <c:pt idx="5">
                  <c:v>97.596854063501311</c:v>
                </c:pt>
                <c:pt idx="6">
                  <c:v>76.132391494319833</c:v>
                </c:pt>
                <c:pt idx="7">
                  <c:v>81.736090882609972</c:v>
                </c:pt>
                <c:pt idx="8">
                  <c:v>74.253568307602677</c:v>
                </c:pt>
                <c:pt idx="9">
                  <c:v>68.475094669385371</c:v>
                </c:pt>
              </c:numCache>
            </c:numRef>
          </c:val>
          <c:smooth val="0"/>
          <c:extLst>
            <c:ext xmlns:c16="http://schemas.microsoft.com/office/drawing/2014/chart" uri="{C3380CC4-5D6E-409C-BE32-E72D297353CC}">
              <c16:uniqueId val="{00000000-7B9D-6346-BFC9-E37D07728FDA}"/>
            </c:ext>
          </c:extLst>
        </c:ser>
        <c:ser>
          <c:idx val="1"/>
          <c:order val="1"/>
          <c:tx>
            <c:strRef>
              <c:f>Supply!$D$13</c:f>
              <c:strCache>
                <c:ptCount val="1"/>
                <c:pt idx="0">
                  <c:v>Manufacture of food products</c:v>
                </c:pt>
              </c:strCache>
            </c:strRef>
          </c:tx>
          <c:spPr>
            <a:ln w="28575" cap="rnd">
              <a:solidFill>
                <a:schemeClr val="accent2"/>
              </a:solidFill>
              <a:round/>
            </a:ln>
            <a:effectLst/>
          </c:spPr>
          <c:marker>
            <c:symbol val="none"/>
          </c:marker>
          <c:cat>
            <c:strRef>
              <c:f>Supply!$E$11:$N$11</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Supply!$E$13:$N$13</c:f>
              <c:numCache>
                <c:formatCode>0.00</c:formatCode>
                <c:ptCount val="10"/>
                <c:pt idx="0" formatCode="General">
                  <c:v>100</c:v>
                </c:pt>
                <c:pt idx="1">
                  <c:v>102.25477225477225</c:v>
                </c:pt>
                <c:pt idx="2">
                  <c:v>103.99251559251559</c:v>
                </c:pt>
                <c:pt idx="3">
                  <c:v>109.50648270648271</c:v>
                </c:pt>
                <c:pt idx="4">
                  <c:v>107.72474012474012</c:v>
                </c:pt>
                <c:pt idx="5">
                  <c:v>105.93868833868834</c:v>
                </c:pt>
                <c:pt idx="6">
                  <c:v>112.85798525798526</c:v>
                </c:pt>
                <c:pt idx="7">
                  <c:v>114.63103383103385</c:v>
                </c:pt>
                <c:pt idx="8">
                  <c:v>116.4040824040824</c:v>
                </c:pt>
                <c:pt idx="9">
                  <c:v>115.43715743715744</c:v>
                </c:pt>
              </c:numCache>
            </c:numRef>
          </c:val>
          <c:smooth val="0"/>
          <c:extLst>
            <c:ext xmlns:c16="http://schemas.microsoft.com/office/drawing/2014/chart" uri="{C3380CC4-5D6E-409C-BE32-E72D297353CC}">
              <c16:uniqueId val="{00000001-7B9D-6346-BFC9-E37D07728FDA}"/>
            </c:ext>
          </c:extLst>
        </c:ser>
        <c:ser>
          <c:idx val="2"/>
          <c:order val="2"/>
          <c:tx>
            <c:strRef>
              <c:f>Supply!$D$14</c:f>
              <c:strCache>
                <c:ptCount val="1"/>
                <c:pt idx="0">
                  <c:v>Manufacture of bakery and farinaceous products</c:v>
                </c:pt>
              </c:strCache>
            </c:strRef>
          </c:tx>
          <c:spPr>
            <a:ln w="28575" cap="rnd">
              <a:solidFill>
                <a:schemeClr val="accent3"/>
              </a:solidFill>
              <a:round/>
            </a:ln>
            <a:effectLst/>
          </c:spPr>
          <c:marker>
            <c:symbol val="none"/>
          </c:marker>
          <c:cat>
            <c:strRef>
              <c:f>Supply!$E$11:$N$11</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Supply!$E$14:$N$14</c:f>
              <c:numCache>
                <c:formatCode>0.00</c:formatCode>
                <c:ptCount val="10"/>
                <c:pt idx="0" formatCode="General">
                  <c:v>100</c:v>
                </c:pt>
                <c:pt idx="1">
                  <c:v>100.35143963834587</c:v>
                </c:pt>
                <c:pt idx="2">
                  <c:v>98.293368662708971</c:v>
                </c:pt>
                <c:pt idx="3">
                  <c:v>110.90524782815361</c:v>
                </c:pt>
                <c:pt idx="4">
                  <c:v>112.80099920104371</c:v>
                </c:pt>
                <c:pt idx="5">
                  <c:v>114.28968739570587</c:v>
                </c:pt>
                <c:pt idx="6">
                  <c:v>115.08358701038644</c:v>
                </c:pt>
                <c:pt idx="7">
                  <c:v>123.92874118872562</c:v>
                </c:pt>
                <c:pt idx="8">
                  <c:v>127.67928478241083</c:v>
                </c:pt>
                <c:pt idx="9">
                  <c:v>117.16188472779862</c:v>
                </c:pt>
              </c:numCache>
            </c:numRef>
          </c:val>
          <c:smooth val="0"/>
          <c:extLst>
            <c:ext xmlns:c16="http://schemas.microsoft.com/office/drawing/2014/chart" uri="{C3380CC4-5D6E-409C-BE32-E72D297353CC}">
              <c16:uniqueId val="{00000002-7B9D-6346-BFC9-E37D07728FDA}"/>
            </c:ext>
          </c:extLst>
        </c:ser>
        <c:dLbls>
          <c:showLegendKey val="0"/>
          <c:showVal val="0"/>
          <c:showCatName val="0"/>
          <c:showSerName val="0"/>
          <c:showPercent val="0"/>
          <c:showBubbleSize val="0"/>
        </c:dLbls>
        <c:smooth val="0"/>
        <c:axId val="1071967344"/>
        <c:axId val="1071910560"/>
      </c:lineChart>
      <c:catAx>
        <c:axId val="107196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910560"/>
        <c:crosses val="autoZero"/>
        <c:auto val="1"/>
        <c:lblAlgn val="ctr"/>
        <c:lblOffset val="100"/>
        <c:noMultiLvlLbl val="0"/>
      </c:catAx>
      <c:valAx>
        <c:axId val="1071910560"/>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967344"/>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Indice andamento numero imprese in sub-settori</a:t>
            </a:r>
            <a:r>
              <a:rPr lang="it-IT" baseline="0"/>
              <a:t> in FR - 2011-2020</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Supply!$D$41</c:f>
              <c:strCache>
                <c:ptCount val="1"/>
                <c:pt idx="0">
                  <c:v>Manufacture of rusks and biscuits; manufacture of preserved pastry goods and cakes</c:v>
                </c:pt>
              </c:strCache>
            </c:strRef>
          </c:tx>
          <c:spPr>
            <a:ln w="28575" cap="rnd">
              <a:solidFill>
                <a:schemeClr val="accent1"/>
              </a:solidFill>
              <a:round/>
            </a:ln>
            <a:effectLst/>
          </c:spPr>
          <c:marker>
            <c:symbol val="none"/>
          </c:marker>
          <c:cat>
            <c:strRef>
              <c:f>Supply!$E$40:$N$40</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Supply!$E$41:$N$41</c:f>
              <c:numCache>
                <c:formatCode>0.00</c:formatCode>
                <c:ptCount val="10"/>
                <c:pt idx="0">
                  <c:v>100</c:v>
                </c:pt>
                <c:pt idx="1">
                  <c:v>96.037296037296031</c:v>
                </c:pt>
                <c:pt idx="2">
                  <c:v>102.7972027972028</c:v>
                </c:pt>
                <c:pt idx="3">
                  <c:v>131.46853146853147</c:v>
                </c:pt>
                <c:pt idx="4">
                  <c:v>113.40326340326341</c:v>
                </c:pt>
                <c:pt idx="5">
                  <c:v>130.41958041958043</c:v>
                </c:pt>
                <c:pt idx="6">
                  <c:v>123.65967365967366</c:v>
                </c:pt>
                <c:pt idx="7">
                  <c:v>145.22144522144521</c:v>
                </c:pt>
                <c:pt idx="8">
                  <c:v>160.95571095571097</c:v>
                </c:pt>
                <c:pt idx="9">
                  <c:v>181.81818181818181</c:v>
                </c:pt>
              </c:numCache>
            </c:numRef>
          </c:val>
          <c:smooth val="0"/>
          <c:extLst>
            <c:ext xmlns:c16="http://schemas.microsoft.com/office/drawing/2014/chart" uri="{C3380CC4-5D6E-409C-BE32-E72D297353CC}">
              <c16:uniqueId val="{00000000-68AC-2A4A-9943-6AEB6F32D17A}"/>
            </c:ext>
          </c:extLst>
        </c:ser>
        <c:ser>
          <c:idx val="1"/>
          <c:order val="1"/>
          <c:tx>
            <c:strRef>
              <c:f>Supply!$D$42</c:f>
              <c:strCache>
                <c:ptCount val="1"/>
                <c:pt idx="0">
                  <c:v>Manufacture of food products</c:v>
                </c:pt>
              </c:strCache>
            </c:strRef>
          </c:tx>
          <c:spPr>
            <a:ln w="28575" cap="rnd">
              <a:solidFill>
                <a:schemeClr val="accent2"/>
              </a:solidFill>
              <a:round/>
            </a:ln>
            <a:effectLst/>
          </c:spPr>
          <c:marker>
            <c:symbol val="none"/>
          </c:marker>
          <c:cat>
            <c:strRef>
              <c:f>Supply!$E$40:$N$40</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Supply!$E$42:$N$42</c:f>
              <c:numCache>
                <c:formatCode>0.00</c:formatCode>
                <c:ptCount val="10"/>
                <c:pt idx="0">
                  <c:v>100</c:v>
                </c:pt>
                <c:pt idx="1">
                  <c:v>101.82298125642207</c:v>
                </c:pt>
                <c:pt idx="2">
                  <c:v>101.82829607058073</c:v>
                </c:pt>
                <c:pt idx="3">
                  <c:v>104.83293767494597</c:v>
                </c:pt>
                <c:pt idx="4">
                  <c:v>100.73521595861531</c:v>
                </c:pt>
                <c:pt idx="5">
                  <c:v>98.875031003082597</c:v>
                </c:pt>
                <c:pt idx="6">
                  <c:v>90.862062856535445</c:v>
                </c:pt>
                <c:pt idx="7">
                  <c:v>90.396130815292494</c:v>
                </c:pt>
                <c:pt idx="8">
                  <c:v>89.930198774049529</c:v>
                </c:pt>
                <c:pt idx="9">
                  <c:v>89.147149488006235</c:v>
                </c:pt>
              </c:numCache>
            </c:numRef>
          </c:val>
          <c:smooth val="0"/>
          <c:extLst>
            <c:ext xmlns:c16="http://schemas.microsoft.com/office/drawing/2014/chart" uri="{C3380CC4-5D6E-409C-BE32-E72D297353CC}">
              <c16:uniqueId val="{00000001-68AC-2A4A-9943-6AEB6F32D17A}"/>
            </c:ext>
          </c:extLst>
        </c:ser>
        <c:ser>
          <c:idx val="2"/>
          <c:order val="2"/>
          <c:tx>
            <c:strRef>
              <c:f>Supply!$D$43</c:f>
              <c:strCache>
                <c:ptCount val="1"/>
                <c:pt idx="0">
                  <c:v>Manufacture of bakery and farinaceous products</c:v>
                </c:pt>
              </c:strCache>
            </c:strRef>
          </c:tx>
          <c:spPr>
            <a:ln w="28575" cap="rnd">
              <a:solidFill>
                <a:schemeClr val="accent3"/>
              </a:solidFill>
              <a:round/>
            </a:ln>
            <a:effectLst/>
          </c:spPr>
          <c:marker>
            <c:symbol val="none"/>
          </c:marker>
          <c:cat>
            <c:strRef>
              <c:f>Supply!$E$40:$N$40</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Supply!$E$43:$N$43</c:f>
              <c:numCache>
                <c:formatCode>0.00</c:formatCode>
                <c:ptCount val="10"/>
                <c:pt idx="0">
                  <c:v>100</c:v>
                </c:pt>
                <c:pt idx="1">
                  <c:v>100.89045051983058</c:v>
                </c:pt>
                <c:pt idx="2">
                  <c:v>97.552464381979206</c:v>
                </c:pt>
                <c:pt idx="3">
                  <c:v>99.559587986137856</c:v>
                </c:pt>
                <c:pt idx="4">
                  <c:v>94.409414709279943</c:v>
                </c:pt>
                <c:pt idx="5">
                  <c:v>97.74499422410473</c:v>
                </c:pt>
                <c:pt idx="6">
                  <c:v>87.367635733538705</c:v>
                </c:pt>
                <c:pt idx="7">
                  <c:v>91.03292260300347</c:v>
                </c:pt>
                <c:pt idx="8">
                  <c:v>90.621390065460147</c:v>
                </c:pt>
                <c:pt idx="9">
                  <c:v>89.049865229110509</c:v>
                </c:pt>
              </c:numCache>
            </c:numRef>
          </c:val>
          <c:smooth val="0"/>
          <c:extLst>
            <c:ext xmlns:c16="http://schemas.microsoft.com/office/drawing/2014/chart" uri="{C3380CC4-5D6E-409C-BE32-E72D297353CC}">
              <c16:uniqueId val="{00000002-68AC-2A4A-9943-6AEB6F32D17A}"/>
            </c:ext>
          </c:extLst>
        </c:ser>
        <c:dLbls>
          <c:showLegendKey val="0"/>
          <c:showVal val="0"/>
          <c:showCatName val="0"/>
          <c:showSerName val="0"/>
          <c:showPercent val="0"/>
          <c:showBubbleSize val="0"/>
        </c:dLbls>
        <c:smooth val="0"/>
        <c:axId val="1071890000"/>
        <c:axId val="1071891712"/>
      </c:lineChart>
      <c:catAx>
        <c:axId val="107189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891712"/>
        <c:crosses val="autoZero"/>
        <c:auto val="1"/>
        <c:lblAlgn val="ctr"/>
        <c:lblOffset val="100"/>
        <c:noMultiLvlLbl val="0"/>
      </c:catAx>
      <c:valAx>
        <c:axId val="1071891712"/>
        <c:scaling>
          <c:orientation val="minMax"/>
          <c:max val="200"/>
          <c:min val="6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71890000"/>
        <c:crosses val="autoZero"/>
        <c:crossBetween val="between"/>
        <c:majorUnit val="1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Indice andamento numero</a:t>
            </a:r>
            <a:r>
              <a:rPr lang="it-IT" baseline="0"/>
              <a:t> imprese, valore produzione, fatturato e volumi scambiati nel settore biscotti in FR - 2011-2020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Supply!$C$76</c:f>
              <c:strCache>
                <c:ptCount val="1"/>
                <c:pt idx="0">
                  <c:v>valore della produzione</c:v>
                </c:pt>
              </c:strCache>
            </c:strRef>
          </c:tx>
          <c:spPr>
            <a:ln w="28575" cap="rnd">
              <a:solidFill>
                <a:schemeClr val="accent1"/>
              </a:solidFill>
              <a:round/>
            </a:ln>
            <a:effectLst/>
          </c:spPr>
          <c:marker>
            <c:symbol val="none"/>
          </c:marker>
          <c:cat>
            <c:strRef>
              <c:f>Supply!$D$75:$M$75</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Supply!$D$76:$M$76</c:f>
              <c:numCache>
                <c:formatCode>0.00</c:formatCode>
                <c:ptCount val="10"/>
                <c:pt idx="0">
                  <c:v>100</c:v>
                </c:pt>
                <c:pt idx="1">
                  <c:v>89.4115933585785</c:v>
                </c:pt>
                <c:pt idx="2">
                  <c:v>80.58549373725603</c:v>
                </c:pt>
                <c:pt idx="3">
                  <c:v>98.616370521409848</c:v>
                </c:pt>
                <c:pt idx="4">
                  <c:v>94.665744247014274</c:v>
                </c:pt>
                <c:pt idx="5">
                  <c:v>97.596854063501311</c:v>
                </c:pt>
                <c:pt idx="6">
                  <c:v>76.132391494319833</c:v>
                </c:pt>
                <c:pt idx="7">
                  <c:v>81.736090882609972</c:v>
                </c:pt>
                <c:pt idx="8">
                  <c:v>74.253568307602677</c:v>
                </c:pt>
                <c:pt idx="9">
                  <c:v>68.475094669385371</c:v>
                </c:pt>
              </c:numCache>
            </c:numRef>
          </c:val>
          <c:smooth val="0"/>
          <c:extLst>
            <c:ext xmlns:c16="http://schemas.microsoft.com/office/drawing/2014/chart" uri="{C3380CC4-5D6E-409C-BE32-E72D297353CC}">
              <c16:uniqueId val="{00000000-4A7A-3943-80D9-DAD63D202A73}"/>
            </c:ext>
          </c:extLst>
        </c:ser>
        <c:ser>
          <c:idx val="1"/>
          <c:order val="1"/>
          <c:tx>
            <c:strRef>
              <c:f>Supply!$C$77</c:f>
              <c:strCache>
                <c:ptCount val="1"/>
                <c:pt idx="0">
                  <c:v>numero imprese</c:v>
                </c:pt>
              </c:strCache>
            </c:strRef>
          </c:tx>
          <c:spPr>
            <a:ln w="28575" cap="rnd">
              <a:solidFill>
                <a:schemeClr val="accent2"/>
              </a:solidFill>
              <a:round/>
            </a:ln>
            <a:effectLst/>
          </c:spPr>
          <c:marker>
            <c:symbol val="none"/>
          </c:marker>
          <c:cat>
            <c:strRef>
              <c:f>Supply!$D$75:$M$75</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Supply!$D$77:$M$77</c:f>
              <c:numCache>
                <c:formatCode>0.00</c:formatCode>
                <c:ptCount val="10"/>
                <c:pt idx="0">
                  <c:v>100</c:v>
                </c:pt>
                <c:pt idx="1">
                  <c:v>96.037296037296031</c:v>
                </c:pt>
                <c:pt idx="2">
                  <c:v>102.7972027972028</c:v>
                </c:pt>
                <c:pt idx="3">
                  <c:v>131.46853146853147</c:v>
                </c:pt>
                <c:pt idx="4">
                  <c:v>113.40326340326341</c:v>
                </c:pt>
                <c:pt idx="5">
                  <c:v>130.41958041958043</c:v>
                </c:pt>
                <c:pt idx="6">
                  <c:v>123.65967365967366</c:v>
                </c:pt>
                <c:pt idx="7">
                  <c:v>145.22144522144521</c:v>
                </c:pt>
                <c:pt idx="8">
                  <c:v>160.95571095571097</c:v>
                </c:pt>
                <c:pt idx="9">
                  <c:v>181.81818181818181</c:v>
                </c:pt>
              </c:numCache>
            </c:numRef>
          </c:val>
          <c:smooth val="0"/>
          <c:extLst>
            <c:ext xmlns:c16="http://schemas.microsoft.com/office/drawing/2014/chart" uri="{C3380CC4-5D6E-409C-BE32-E72D297353CC}">
              <c16:uniqueId val="{00000001-4A7A-3943-80D9-DAD63D202A73}"/>
            </c:ext>
          </c:extLst>
        </c:ser>
        <c:ser>
          <c:idx val="2"/>
          <c:order val="2"/>
          <c:tx>
            <c:strRef>
              <c:f>Supply!$C$78</c:f>
              <c:strCache>
                <c:ptCount val="1"/>
                <c:pt idx="0">
                  <c:v>Fatturato </c:v>
                </c:pt>
              </c:strCache>
            </c:strRef>
          </c:tx>
          <c:spPr>
            <a:ln w="28575" cap="rnd">
              <a:solidFill>
                <a:schemeClr val="accent3"/>
              </a:solidFill>
              <a:round/>
            </a:ln>
            <a:effectLst/>
          </c:spPr>
          <c:marker>
            <c:symbol val="none"/>
          </c:marker>
          <c:cat>
            <c:strRef>
              <c:f>Supply!$D$75:$M$75</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Supply!$D$78:$M$78</c:f>
              <c:numCache>
                <c:formatCode>0.00</c:formatCode>
                <c:ptCount val="10"/>
                <c:pt idx="0">
                  <c:v>100</c:v>
                </c:pt>
                <c:pt idx="1">
                  <c:v>103.8405036726128</c:v>
                </c:pt>
                <c:pt idx="2">
                  <c:v>107.09758656873032</c:v>
                </c:pt>
                <c:pt idx="3">
                  <c:v>109.50262329485834</c:v>
                </c:pt>
                <c:pt idx="4">
                  <c:v>112.20566631689402</c:v>
                </c:pt>
                <c:pt idx="5">
                  <c:v>117.08709338929695</c:v>
                </c:pt>
                <c:pt idx="6">
                  <c:v>118.46799580272823</c:v>
                </c:pt>
                <c:pt idx="7">
                  <c:v>120.18887722980062</c:v>
                </c:pt>
                <c:pt idx="8">
                  <c:v>121.46904512067157</c:v>
                </c:pt>
                <c:pt idx="9">
                  <c:v>125.75026232948584</c:v>
                </c:pt>
              </c:numCache>
            </c:numRef>
          </c:val>
          <c:smooth val="0"/>
          <c:extLst>
            <c:ext xmlns:c16="http://schemas.microsoft.com/office/drawing/2014/chart" uri="{C3380CC4-5D6E-409C-BE32-E72D297353CC}">
              <c16:uniqueId val="{00000002-4A7A-3943-80D9-DAD63D202A73}"/>
            </c:ext>
          </c:extLst>
        </c:ser>
        <c:ser>
          <c:idx val="3"/>
          <c:order val="3"/>
          <c:tx>
            <c:strRef>
              <c:f>Supply!$C$68</c:f>
              <c:strCache>
                <c:ptCount val="1"/>
                <c:pt idx="0">
                  <c:v>volumi medi </c:v>
                </c:pt>
              </c:strCache>
            </c:strRef>
          </c:tx>
          <c:spPr>
            <a:ln w="28575" cap="rnd">
              <a:solidFill>
                <a:schemeClr val="accent4"/>
              </a:solidFill>
              <a:round/>
            </a:ln>
            <a:effectLst/>
          </c:spPr>
          <c:marker>
            <c:symbol val="none"/>
          </c:marker>
          <c:val>
            <c:numRef>
              <c:f>Supply!$D$79:$M$79</c:f>
              <c:numCache>
                <c:formatCode>0.00</c:formatCode>
                <c:ptCount val="10"/>
                <c:pt idx="0">
                  <c:v>100</c:v>
                </c:pt>
                <c:pt idx="1">
                  <c:v>86.964244420877421</c:v>
                </c:pt>
                <c:pt idx="2">
                  <c:v>75.462934796140445</c:v>
                </c:pt>
                <c:pt idx="3">
                  <c:v>90.752491788114895</c:v>
                </c:pt>
                <c:pt idx="4">
                  <c:v>84.954852253862455</c:v>
                </c:pt>
                <c:pt idx="5">
                  <c:v>86.411883663733846</c:v>
                </c:pt>
                <c:pt idx="6">
                  <c:v>67.01589180733194</c:v>
                </c:pt>
                <c:pt idx="7">
                  <c:v>70.930611649883346</c:v>
                </c:pt>
                <c:pt idx="8">
                  <c:v>60.358175709908899</c:v>
                </c:pt>
                <c:pt idx="9">
                  <c:v>49.55951677261536</c:v>
                </c:pt>
              </c:numCache>
            </c:numRef>
          </c:val>
          <c:smooth val="0"/>
          <c:extLst>
            <c:ext xmlns:c16="http://schemas.microsoft.com/office/drawing/2014/chart" uri="{C3380CC4-5D6E-409C-BE32-E72D297353CC}">
              <c16:uniqueId val="{00000000-77B7-9D48-9EC2-DE1E1F7E50A1}"/>
            </c:ext>
          </c:extLst>
        </c:ser>
        <c:ser>
          <c:idx val="4"/>
          <c:order val="4"/>
          <c:tx>
            <c:strRef>
              <c:f>Supply!$C$80</c:f>
              <c:strCache>
                <c:ptCount val="1"/>
                <c:pt idx="0">
                  <c:v>volume scambiato</c:v>
                </c:pt>
              </c:strCache>
            </c:strRef>
          </c:tx>
          <c:spPr>
            <a:ln w="28575" cap="rnd">
              <a:solidFill>
                <a:schemeClr val="accent5"/>
              </a:solidFill>
              <a:round/>
            </a:ln>
            <a:effectLst/>
          </c:spPr>
          <c:marker>
            <c:symbol val="none"/>
          </c:marker>
          <c:val>
            <c:numRef>
              <c:f>Supply!$D$80:$M$80</c:f>
              <c:numCache>
                <c:formatCode>0.00</c:formatCode>
                <c:ptCount val="10"/>
                <c:pt idx="0">
                  <c:v>100</c:v>
                </c:pt>
                <c:pt idx="1">
                  <c:v>100.79155672823219</c:v>
                </c:pt>
                <c:pt idx="2">
                  <c:v>101.84696569920844</c:v>
                </c:pt>
                <c:pt idx="3">
                  <c:v>102.11081794195252</c:v>
                </c:pt>
                <c:pt idx="4">
                  <c:v>101.58311345646437</c:v>
                </c:pt>
                <c:pt idx="5">
                  <c:v>102.11081794195252</c:v>
                </c:pt>
                <c:pt idx="6">
                  <c:v>101.58311345646437</c:v>
                </c:pt>
                <c:pt idx="7">
                  <c:v>100.52770448548813</c:v>
                </c:pt>
                <c:pt idx="8">
                  <c:v>100.26385224274405</c:v>
                </c:pt>
                <c:pt idx="9">
                  <c:v>103.16622691292876</c:v>
                </c:pt>
              </c:numCache>
            </c:numRef>
          </c:val>
          <c:smooth val="0"/>
          <c:extLst>
            <c:ext xmlns:c16="http://schemas.microsoft.com/office/drawing/2014/chart" uri="{C3380CC4-5D6E-409C-BE32-E72D297353CC}">
              <c16:uniqueId val="{00000000-B0AE-964D-8D5C-1D9B8648909F}"/>
            </c:ext>
          </c:extLst>
        </c:ser>
        <c:dLbls>
          <c:showLegendKey val="0"/>
          <c:showVal val="0"/>
          <c:showCatName val="0"/>
          <c:showSerName val="0"/>
          <c:showPercent val="0"/>
          <c:showBubbleSize val="0"/>
        </c:dLbls>
        <c:smooth val="0"/>
        <c:axId val="690818512"/>
        <c:axId val="690876928"/>
      </c:lineChart>
      <c:catAx>
        <c:axId val="69081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876928"/>
        <c:crosses val="autoZero"/>
        <c:auto val="1"/>
        <c:lblAlgn val="ctr"/>
        <c:lblOffset val="100"/>
        <c:noMultiLvlLbl val="0"/>
      </c:catAx>
      <c:valAx>
        <c:axId val="690876928"/>
        <c:scaling>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690818512"/>
        <c:crosses val="autoZero"/>
        <c:crossBetween val="between"/>
        <c:majorUnit val="20"/>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Costo del lavoro</a:t>
            </a:r>
            <a:r>
              <a:rPr lang="it-IT" baseline="0"/>
              <a:t> medio per dipendente nel 2020 [migliaia di euro]</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cat>
            <c:strRef>
              <c:f>Supply!$C$536:$C$557</c:f>
              <c:strCache>
                <c:ptCount val="22"/>
                <c:pt idx="0">
                  <c:v>Sweden</c:v>
                </c:pt>
                <c:pt idx="1">
                  <c:v>Austria</c:v>
                </c:pt>
                <c:pt idx="2">
                  <c:v>Netherlands</c:v>
                </c:pt>
                <c:pt idx="3">
                  <c:v>Belgium</c:v>
                </c:pt>
                <c:pt idx="4">
                  <c:v>Italy</c:v>
                </c:pt>
                <c:pt idx="5">
                  <c:v>Norway</c:v>
                </c:pt>
                <c:pt idx="6">
                  <c:v>Germany</c:v>
                </c:pt>
                <c:pt idx="7">
                  <c:v>France</c:v>
                </c:pt>
                <c:pt idx="8">
                  <c:v>Spain</c:v>
                </c:pt>
                <c:pt idx="9">
                  <c:v>Portugal</c:v>
                </c:pt>
                <c:pt idx="10">
                  <c:v>Slovenia</c:v>
                </c:pt>
                <c:pt idx="11">
                  <c:v>Greece</c:v>
                </c:pt>
                <c:pt idx="12">
                  <c:v>Slovakia</c:v>
                </c:pt>
                <c:pt idx="13">
                  <c:v>Cyprus</c:v>
                </c:pt>
                <c:pt idx="14">
                  <c:v>Hungary</c:v>
                </c:pt>
                <c:pt idx="15">
                  <c:v>Poland</c:v>
                </c:pt>
                <c:pt idx="16">
                  <c:v>Serbia</c:v>
                </c:pt>
                <c:pt idx="17">
                  <c:v>Lithuania</c:v>
                </c:pt>
                <c:pt idx="18">
                  <c:v>Croatia</c:v>
                </c:pt>
                <c:pt idx="19">
                  <c:v>Romania</c:v>
                </c:pt>
                <c:pt idx="20">
                  <c:v>Bulgaria</c:v>
                </c:pt>
                <c:pt idx="21">
                  <c:v>Bosnia and Herzegovina</c:v>
                </c:pt>
              </c:strCache>
            </c:strRef>
          </c:cat>
          <c:val>
            <c:numRef>
              <c:f>Supply!$D$536:$D$557</c:f>
              <c:numCache>
                <c:formatCode>#,##0.##########</c:formatCode>
                <c:ptCount val="22"/>
                <c:pt idx="0">
                  <c:v>64.3</c:v>
                </c:pt>
                <c:pt idx="1">
                  <c:v>54.7</c:v>
                </c:pt>
                <c:pt idx="2">
                  <c:v>51.1</c:v>
                </c:pt>
                <c:pt idx="3">
                  <c:v>50.5</c:v>
                </c:pt>
                <c:pt idx="4">
                  <c:v>45.4</c:v>
                </c:pt>
                <c:pt idx="5">
                  <c:v>43.8</c:v>
                </c:pt>
                <c:pt idx="6">
                  <c:v>42.9</c:v>
                </c:pt>
                <c:pt idx="7">
                  <c:v>41.6</c:v>
                </c:pt>
                <c:pt idx="8">
                  <c:v>31.6</c:v>
                </c:pt>
                <c:pt idx="9">
                  <c:v>20.2</c:v>
                </c:pt>
                <c:pt idx="10">
                  <c:v>19.5</c:v>
                </c:pt>
                <c:pt idx="11">
                  <c:v>19.2</c:v>
                </c:pt>
                <c:pt idx="12">
                  <c:v>18.600000000000001</c:v>
                </c:pt>
                <c:pt idx="13">
                  <c:v>18.100000000000001</c:v>
                </c:pt>
                <c:pt idx="14">
                  <c:v>14.2</c:v>
                </c:pt>
                <c:pt idx="15">
                  <c:v>13.5</c:v>
                </c:pt>
                <c:pt idx="16">
                  <c:v>11.3</c:v>
                </c:pt>
                <c:pt idx="17">
                  <c:v>10.9</c:v>
                </c:pt>
                <c:pt idx="18">
                  <c:v>10.5</c:v>
                </c:pt>
                <c:pt idx="19">
                  <c:v>8.6999999999999993</c:v>
                </c:pt>
                <c:pt idx="20">
                  <c:v>8.3000000000000007</c:v>
                </c:pt>
                <c:pt idx="21">
                  <c:v>6.9</c:v>
                </c:pt>
              </c:numCache>
            </c:numRef>
          </c:val>
          <c:extLst>
            <c:ext xmlns:c16="http://schemas.microsoft.com/office/drawing/2014/chart" uri="{C3380CC4-5D6E-409C-BE32-E72D297353CC}">
              <c16:uniqueId val="{00000000-D981-CE40-B513-308AA5912AF6}"/>
            </c:ext>
          </c:extLst>
        </c:ser>
        <c:dLbls>
          <c:showLegendKey val="0"/>
          <c:showVal val="0"/>
          <c:showCatName val="0"/>
          <c:showSerName val="0"/>
          <c:showPercent val="0"/>
          <c:showBubbleSize val="0"/>
        </c:dLbls>
        <c:gapWidth val="219"/>
        <c:overlap val="-27"/>
        <c:axId val="947469680"/>
        <c:axId val="947471392"/>
      </c:barChart>
      <c:catAx>
        <c:axId val="94746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Paese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47471392"/>
        <c:crosses val="autoZero"/>
        <c:auto val="1"/>
        <c:lblAlgn val="ctr"/>
        <c:lblOffset val="100"/>
        <c:noMultiLvlLbl val="0"/>
      </c:catAx>
      <c:valAx>
        <c:axId val="94747139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 euro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47469680"/>
        <c:crosses val="autoZero"/>
        <c:crossBetween val="between"/>
        <c:majorUnit val="10"/>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Costo</a:t>
            </a:r>
            <a:r>
              <a:rPr lang="it-IT" baseline="0"/>
              <a:t> del lavoro per addetto nel settore degli snack dolci e in altri settori - FR - 2011-2020 (2011=100)</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Supply!$C$572</c:f>
              <c:strCache>
                <c:ptCount val="1"/>
                <c:pt idx="0">
                  <c:v>Manufacture of food products</c:v>
                </c:pt>
              </c:strCache>
            </c:strRef>
          </c:tx>
          <c:spPr>
            <a:ln w="28575" cap="rnd">
              <a:solidFill>
                <a:schemeClr val="accent1"/>
              </a:solidFill>
              <a:round/>
            </a:ln>
            <a:effectLst/>
          </c:spPr>
          <c:marker>
            <c:symbol val="none"/>
          </c:marker>
          <c:cat>
            <c:strRef>
              <c:f>Supply!$D$571:$M$571</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Supply!$D$572:$M$572</c:f>
              <c:numCache>
                <c:formatCode>0.00</c:formatCode>
                <c:ptCount val="10"/>
                <c:pt idx="0">
                  <c:v>100</c:v>
                </c:pt>
                <c:pt idx="1">
                  <c:v>103.46666666666665</c:v>
                </c:pt>
                <c:pt idx="2">
                  <c:v>105.6</c:v>
                </c:pt>
                <c:pt idx="3">
                  <c:v>105.06666666666666</c:v>
                </c:pt>
                <c:pt idx="4">
                  <c:v>117.86666666666666</c:v>
                </c:pt>
                <c:pt idx="5">
                  <c:v>105.86666666666667</c:v>
                </c:pt>
                <c:pt idx="6">
                  <c:v>113.33333333333333</c:v>
                </c:pt>
                <c:pt idx="7">
                  <c:v>115.33333333333333</c:v>
                </c:pt>
                <c:pt idx="8">
                  <c:v>117.33333333333333</c:v>
                </c:pt>
                <c:pt idx="9">
                  <c:v>113.06666666666666</c:v>
                </c:pt>
              </c:numCache>
            </c:numRef>
          </c:val>
          <c:smooth val="0"/>
          <c:extLst>
            <c:ext xmlns:c16="http://schemas.microsoft.com/office/drawing/2014/chart" uri="{C3380CC4-5D6E-409C-BE32-E72D297353CC}">
              <c16:uniqueId val="{00000000-4FD9-A94F-8C12-2CA58F5BDEC5}"/>
            </c:ext>
          </c:extLst>
        </c:ser>
        <c:ser>
          <c:idx val="1"/>
          <c:order val="1"/>
          <c:tx>
            <c:strRef>
              <c:f>Supply!$C$573</c:f>
              <c:strCache>
                <c:ptCount val="1"/>
                <c:pt idx="0">
                  <c:v>Manufacture of bakery and farinaceous products</c:v>
                </c:pt>
              </c:strCache>
            </c:strRef>
          </c:tx>
          <c:spPr>
            <a:ln w="28575" cap="rnd">
              <a:solidFill>
                <a:schemeClr val="accent2"/>
              </a:solidFill>
              <a:round/>
            </a:ln>
            <a:effectLst/>
          </c:spPr>
          <c:marker>
            <c:symbol val="none"/>
          </c:marker>
          <c:cat>
            <c:strRef>
              <c:f>Supply!$D$571:$M$571</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Supply!$D$573:$M$573</c:f>
              <c:numCache>
                <c:formatCode>0.00</c:formatCode>
                <c:ptCount val="10"/>
                <c:pt idx="0">
                  <c:v>100</c:v>
                </c:pt>
                <c:pt idx="1">
                  <c:v>104.45205479452055</c:v>
                </c:pt>
                <c:pt idx="2">
                  <c:v>108.21917808219179</c:v>
                </c:pt>
                <c:pt idx="3">
                  <c:v>103.76712328767124</c:v>
                </c:pt>
                <c:pt idx="4">
                  <c:v>144.17808219178082</c:v>
                </c:pt>
                <c:pt idx="5">
                  <c:v>104.45205479452055</c:v>
                </c:pt>
                <c:pt idx="6">
                  <c:v>108.56164383561644</c:v>
                </c:pt>
                <c:pt idx="7">
                  <c:v>113.69863013698632</c:v>
                </c:pt>
                <c:pt idx="8">
                  <c:v>112.67123287671234</c:v>
                </c:pt>
                <c:pt idx="9">
                  <c:v>101.7123287671233</c:v>
                </c:pt>
              </c:numCache>
            </c:numRef>
          </c:val>
          <c:smooth val="0"/>
          <c:extLst>
            <c:ext xmlns:c16="http://schemas.microsoft.com/office/drawing/2014/chart" uri="{C3380CC4-5D6E-409C-BE32-E72D297353CC}">
              <c16:uniqueId val="{00000001-4FD9-A94F-8C12-2CA58F5BDEC5}"/>
            </c:ext>
          </c:extLst>
        </c:ser>
        <c:ser>
          <c:idx val="2"/>
          <c:order val="2"/>
          <c:tx>
            <c:strRef>
              <c:f>Supply!$C$574</c:f>
              <c:strCache>
                <c:ptCount val="1"/>
                <c:pt idx="0">
                  <c:v>Manufacture of rusks and biscuits; manufacture of preserved pastry goods and cakes</c:v>
                </c:pt>
              </c:strCache>
            </c:strRef>
          </c:tx>
          <c:spPr>
            <a:ln w="28575" cap="rnd">
              <a:solidFill>
                <a:schemeClr val="accent3"/>
              </a:solidFill>
              <a:round/>
            </a:ln>
            <a:effectLst/>
          </c:spPr>
          <c:marker>
            <c:symbol val="none"/>
          </c:marker>
          <c:cat>
            <c:strRef>
              <c:f>Supply!$D$571:$M$571</c:f>
              <c:strCache>
                <c:ptCount val="10"/>
                <c:pt idx="0">
                  <c:v>2011</c:v>
                </c:pt>
                <c:pt idx="1">
                  <c:v>2012</c:v>
                </c:pt>
                <c:pt idx="2">
                  <c:v>2013</c:v>
                </c:pt>
                <c:pt idx="3">
                  <c:v>2014</c:v>
                </c:pt>
                <c:pt idx="4">
                  <c:v>2015</c:v>
                </c:pt>
                <c:pt idx="5">
                  <c:v>2016</c:v>
                </c:pt>
                <c:pt idx="6">
                  <c:v>2017</c:v>
                </c:pt>
                <c:pt idx="7">
                  <c:v>2018</c:v>
                </c:pt>
                <c:pt idx="8">
                  <c:v>2019</c:v>
                </c:pt>
                <c:pt idx="9">
                  <c:v>2020</c:v>
                </c:pt>
              </c:strCache>
            </c:strRef>
          </c:cat>
          <c:val>
            <c:numRef>
              <c:f>Supply!$D$574:$M$574</c:f>
              <c:numCache>
                <c:formatCode>0.00</c:formatCode>
                <c:ptCount val="10"/>
                <c:pt idx="0">
                  <c:v>100</c:v>
                </c:pt>
                <c:pt idx="1">
                  <c:v>88.470588235294116</c:v>
                </c:pt>
                <c:pt idx="2">
                  <c:v>102.35294117647059</c:v>
                </c:pt>
                <c:pt idx="3">
                  <c:v>98.588235294117652</c:v>
                </c:pt>
                <c:pt idx="4">
                  <c:v>102.58823529411765</c:v>
                </c:pt>
                <c:pt idx="5">
                  <c:v>94.352941176470594</c:v>
                </c:pt>
                <c:pt idx="6">
                  <c:v>96.235294117647058</c:v>
                </c:pt>
                <c:pt idx="7">
                  <c:v>101.17647058823529</c:v>
                </c:pt>
                <c:pt idx="8">
                  <c:v>93.882352941176464</c:v>
                </c:pt>
                <c:pt idx="9">
                  <c:v>97.882352941176464</c:v>
                </c:pt>
              </c:numCache>
            </c:numRef>
          </c:val>
          <c:smooth val="0"/>
          <c:extLst>
            <c:ext xmlns:c16="http://schemas.microsoft.com/office/drawing/2014/chart" uri="{C3380CC4-5D6E-409C-BE32-E72D297353CC}">
              <c16:uniqueId val="{00000002-4FD9-A94F-8C12-2CA58F5BDEC5}"/>
            </c:ext>
          </c:extLst>
        </c:ser>
        <c:dLbls>
          <c:showLegendKey val="0"/>
          <c:showVal val="0"/>
          <c:showCatName val="0"/>
          <c:showSerName val="0"/>
          <c:showPercent val="0"/>
          <c:showBubbleSize val="0"/>
        </c:dLbls>
        <c:smooth val="0"/>
        <c:axId val="414321760"/>
        <c:axId val="414323472"/>
      </c:lineChart>
      <c:catAx>
        <c:axId val="41432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4323472"/>
        <c:crosses val="autoZero"/>
        <c:auto val="1"/>
        <c:lblAlgn val="ctr"/>
        <c:lblOffset val="100"/>
        <c:noMultiLvlLbl val="0"/>
      </c:catAx>
      <c:valAx>
        <c:axId val="414323472"/>
        <c:scaling>
          <c:orientation val="minMax"/>
          <c:min val="6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14321760"/>
        <c:crosses val="autoZero"/>
        <c:crossBetween val="between"/>
        <c:min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Prezzi unitari e volumi scambiati di snack dolci in Francia dal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9ECD-8B4A-A538-2A98B1D4AC71}"/>
              </c:ext>
            </c:extLst>
          </c:dPt>
          <c:dLbls>
            <c:dLbl>
              <c:idx val="0"/>
              <c:layout>
                <c:manualLayout>
                  <c:x val="-2.9712214018219885E-2"/>
                  <c:y val="3.4780671805564177E-2"/>
                </c:manualLayout>
              </c:layout>
              <c:tx>
                <c:rich>
                  <a:bodyPr/>
                  <a:lstStyle/>
                  <a:p>
                    <a:fld id="{B070A116-4F54-FA42-8ED7-372CB08ED6DD}"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ECD-8B4A-A538-2A98B1D4AC71}"/>
                </c:ext>
              </c:extLst>
            </c:dLbl>
            <c:dLbl>
              <c:idx val="1"/>
              <c:tx>
                <c:rich>
                  <a:bodyPr/>
                  <a:lstStyle/>
                  <a:p>
                    <a:fld id="{768DBFC2-4FAA-C14E-A579-BC1C32CB88A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ECD-8B4A-A538-2A98B1D4AC71}"/>
                </c:ext>
              </c:extLst>
            </c:dLbl>
            <c:dLbl>
              <c:idx val="2"/>
              <c:tx>
                <c:rich>
                  <a:bodyPr/>
                  <a:lstStyle/>
                  <a:p>
                    <a:fld id="{5C1D8246-55B1-BF48-80A3-2D5FC4F8CA78}"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ECD-8B4A-A538-2A98B1D4AC71}"/>
                </c:ext>
              </c:extLst>
            </c:dLbl>
            <c:dLbl>
              <c:idx val="3"/>
              <c:tx>
                <c:rich>
                  <a:bodyPr/>
                  <a:lstStyle/>
                  <a:p>
                    <a:fld id="{DC61AC76-FDCF-A742-B364-8EEFDAEA321A}"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ECD-8B4A-A538-2A98B1D4AC71}"/>
                </c:ext>
              </c:extLst>
            </c:dLbl>
            <c:dLbl>
              <c:idx val="4"/>
              <c:layout>
                <c:manualLayout>
                  <c:x val="-2.0960695807076844E-2"/>
                  <c:y val="2.3323872166815272E-2"/>
                </c:manualLayout>
              </c:layout>
              <c:tx>
                <c:rich>
                  <a:bodyPr/>
                  <a:lstStyle/>
                  <a:p>
                    <a:fld id="{14ECFDCD-7B0C-D043-B4E2-2E39F4DFABC9}"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ECD-8B4A-A538-2A98B1D4AC71}"/>
                </c:ext>
              </c:extLst>
            </c:dLbl>
            <c:dLbl>
              <c:idx val="5"/>
              <c:layout>
                <c:manualLayout>
                  <c:x val="-3.3187768361205051E-2"/>
                  <c:y val="-2.9154840208519196E-2"/>
                </c:manualLayout>
              </c:layout>
              <c:tx>
                <c:rich>
                  <a:bodyPr/>
                  <a:lstStyle/>
                  <a:p>
                    <a:fld id="{6C5FA1C9-22AE-E54B-A2FF-83F239B9B4C4}"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ECD-8B4A-A538-2A98B1D4AC71}"/>
                </c:ext>
              </c:extLst>
            </c:dLbl>
            <c:dLbl>
              <c:idx val="6"/>
              <c:tx>
                <c:rich>
                  <a:bodyPr/>
                  <a:lstStyle/>
                  <a:p>
                    <a:fld id="{C8E7A4FE-EE5B-5D42-AFBC-7C5EC106E1D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ECD-8B4A-A538-2A98B1D4AC71}"/>
                </c:ext>
              </c:extLst>
            </c:dLbl>
            <c:dLbl>
              <c:idx val="7"/>
              <c:tx>
                <c:rich>
                  <a:bodyPr/>
                  <a:lstStyle/>
                  <a:p>
                    <a:fld id="{F0C5522E-F003-D843-868E-D482703D53B7}"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ECD-8B4A-A538-2A98B1D4AC71}"/>
                </c:ext>
              </c:extLst>
            </c:dLbl>
            <c:dLbl>
              <c:idx val="8"/>
              <c:tx>
                <c:rich>
                  <a:bodyPr/>
                  <a:lstStyle/>
                  <a:p>
                    <a:fld id="{B9752138-B62F-1242-AC43-40C8076B0AE1}"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ECD-8B4A-A538-2A98B1D4AC71}"/>
                </c:ext>
              </c:extLst>
            </c:dLbl>
            <c:dLbl>
              <c:idx val="9"/>
              <c:tx>
                <c:rich>
                  <a:bodyPr/>
                  <a:lstStyle/>
                  <a:p>
                    <a:fld id="{22542A9A-BE95-E84C-8089-56697D08354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ECD-8B4A-A538-2A98B1D4AC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9ECD-8B4A-A538-2A98B1D4AC71}"/>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Prezzi unitari e volumi scambiati di snack dolci in Francia dal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9E91-664C-907A-0685275BF7FB}"/>
              </c:ext>
            </c:extLst>
          </c:dPt>
          <c:dLbls>
            <c:dLbl>
              <c:idx val="0"/>
              <c:layout>
                <c:manualLayout>
                  <c:x val="-2.9712214018219885E-2"/>
                  <c:y val="3.4780671805564177E-2"/>
                </c:manualLayout>
              </c:layout>
              <c:tx>
                <c:rich>
                  <a:bodyPr/>
                  <a:lstStyle/>
                  <a:p>
                    <a:fld id="{E6E01E82-75AB-0744-8F38-F8AC95619A05}"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9E91-664C-907A-0685275BF7FB}"/>
                </c:ext>
              </c:extLst>
            </c:dLbl>
            <c:dLbl>
              <c:idx val="1"/>
              <c:tx>
                <c:rich>
                  <a:bodyPr/>
                  <a:lstStyle/>
                  <a:p>
                    <a:fld id="{188FC538-EF36-F442-A442-EBEF65D09C9C}"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E91-664C-907A-0685275BF7FB}"/>
                </c:ext>
              </c:extLst>
            </c:dLbl>
            <c:dLbl>
              <c:idx val="2"/>
              <c:tx>
                <c:rich>
                  <a:bodyPr/>
                  <a:lstStyle/>
                  <a:p>
                    <a:fld id="{A98ED24A-91B9-8C46-AAA2-C64E3700831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E91-664C-907A-0685275BF7FB}"/>
                </c:ext>
              </c:extLst>
            </c:dLbl>
            <c:dLbl>
              <c:idx val="3"/>
              <c:tx>
                <c:rich>
                  <a:bodyPr/>
                  <a:lstStyle/>
                  <a:p>
                    <a:fld id="{3F013CD1-7A97-7C45-8014-1FBA2BD30981}"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E91-664C-907A-0685275BF7FB}"/>
                </c:ext>
              </c:extLst>
            </c:dLbl>
            <c:dLbl>
              <c:idx val="4"/>
              <c:layout>
                <c:manualLayout>
                  <c:x val="-2.0960695807076844E-2"/>
                  <c:y val="2.3323872166815272E-2"/>
                </c:manualLayout>
              </c:layout>
              <c:tx>
                <c:rich>
                  <a:bodyPr/>
                  <a:lstStyle/>
                  <a:p>
                    <a:fld id="{CA9D8D8E-0FF5-284D-9820-7A6C897D95B7}"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9E91-664C-907A-0685275BF7FB}"/>
                </c:ext>
              </c:extLst>
            </c:dLbl>
            <c:dLbl>
              <c:idx val="5"/>
              <c:layout>
                <c:manualLayout>
                  <c:x val="-3.3187768361205051E-2"/>
                  <c:y val="-2.9154840208519196E-2"/>
                </c:manualLayout>
              </c:layout>
              <c:tx>
                <c:rich>
                  <a:bodyPr/>
                  <a:lstStyle/>
                  <a:p>
                    <a:fld id="{E3CB9137-4578-7340-8B58-4DF231D05871}"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9E91-664C-907A-0685275BF7FB}"/>
                </c:ext>
              </c:extLst>
            </c:dLbl>
            <c:dLbl>
              <c:idx val="6"/>
              <c:tx>
                <c:rich>
                  <a:bodyPr/>
                  <a:lstStyle/>
                  <a:p>
                    <a:fld id="{5FA767AE-6818-7B43-BD4F-C87137C20ED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E91-664C-907A-0685275BF7FB}"/>
                </c:ext>
              </c:extLst>
            </c:dLbl>
            <c:dLbl>
              <c:idx val="7"/>
              <c:tx>
                <c:rich>
                  <a:bodyPr/>
                  <a:lstStyle/>
                  <a:p>
                    <a:fld id="{3F023C86-6834-EF47-B25A-EC5A4499E68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E91-664C-907A-0685275BF7FB}"/>
                </c:ext>
              </c:extLst>
            </c:dLbl>
            <c:dLbl>
              <c:idx val="8"/>
              <c:tx>
                <c:rich>
                  <a:bodyPr/>
                  <a:lstStyle/>
                  <a:p>
                    <a:fld id="{6FE702B6-7C5F-BF4B-8D36-CDE9BE20218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E91-664C-907A-0685275BF7FB}"/>
                </c:ext>
              </c:extLst>
            </c:dLbl>
            <c:dLbl>
              <c:idx val="9"/>
              <c:tx>
                <c:rich>
                  <a:bodyPr/>
                  <a:lstStyle/>
                  <a:p>
                    <a:fld id="{8251158F-F131-0448-A062-968EEA84423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E91-664C-907A-0685275BF7F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9E91-664C-907A-0685275BF7FB}"/>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a:t>
            </a:r>
            <a:r>
              <a:rPr lang="it-IT" baseline="0">
                <a:effectLst/>
              </a:rPr>
              <a:t> Shift del supply rispetto ai pti eq, 2014-2023</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21B5-DB40-BB3F-74D10530513E}"/>
              </c:ext>
            </c:extLst>
          </c:dPt>
          <c:dLbls>
            <c:dLbl>
              <c:idx val="0"/>
              <c:layout>
                <c:manualLayout>
                  <c:x val="-2.9712214018219885E-2"/>
                  <c:y val="3.4780671805564177E-2"/>
                </c:manualLayout>
              </c:layout>
              <c:tx>
                <c:rich>
                  <a:bodyPr/>
                  <a:lstStyle/>
                  <a:p>
                    <a:fld id="{7890F61C-E1D9-4041-B10B-94B2F2CD2BF8}"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1B5-DB40-BB3F-74D10530513E}"/>
                </c:ext>
              </c:extLst>
            </c:dLbl>
            <c:dLbl>
              <c:idx val="1"/>
              <c:tx>
                <c:rich>
                  <a:bodyPr/>
                  <a:lstStyle/>
                  <a:p>
                    <a:fld id="{30BAFD28-1390-D740-A17C-F66665D1D53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1B5-DB40-BB3F-74D10530513E}"/>
                </c:ext>
              </c:extLst>
            </c:dLbl>
            <c:dLbl>
              <c:idx val="2"/>
              <c:tx>
                <c:rich>
                  <a:bodyPr/>
                  <a:lstStyle/>
                  <a:p>
                    <a:fld id="{4AF8599B-C877-4848-8A50-29E77FFBF74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1B5-DB40-BB3F-74D10530513E}"/>
                </c:ext>
              </c:extLst>
            </c:dLbl>
            <c:dLbl>
              <c:idx val="3"/>
              <c:tx>
                <c:rich>
                  <a:bodyPr/>
                  <a:lstStyle/>
                  <a:p>
                    <a:fld id="{78410A7C-7951-564A-96C4-B658DEF7CCD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1B5-DB40-BB3F-74D10530513E}"/>
                </c:ext>
              </c:extLst>
            </c:dLbl>
            <c:dLbl>
              <c:idx val="4"/>
              <c:layout>
                <c:manualLayout>
                  <c:x val="-2.0960695807076844E-2"/>
                  <c:y val="2.3323872166815272E-2"/>
                </c:manualLayout>
              </c:layout>
              <c:tx>
                <c:rich>
                  <a:bodyPr/>
                  <a:lstStyle/>
                  <a:p>
                    <a:fld id="{D7F93205-A03C-7F49-9595-10C2BA5DEDF8}"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1B5-DB40-BB3F-74D10530513E}"/>
                </c:ext>
              </c:extLst>
            </c:dLbl>
            <c:dLbl>
              <c:idx val="5"/>
              <c:layout>
                <c:manualLayout>
                  <c:x val="-3.3187768361205051E-2"/>
                  <c:y val="-2.9154840208519196E-2"/>
                </c:manualLayout>
              </c:layout>
              <c:tx>
                <c:rich>
                  <a:bodyPr/>
                  <a:lstStyle/>
                  <a:p>
                    <a:fld id="{8BBC1A9B-00E9-8044-BC3D-6075C25A3DFE}"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21B5-DB40-BB3F-74D10530513E}"/>
                </c:ext>
              </c:extLst>
            </c:dLbl>
            <c:dLbl>
              <c:idx val="6"/>
              <c:tx>
                <c:rich>
                  <a:bodyPr/>
                  <a:lstStyle/>
                  <a:p>
                    <a:fld id="{96F72711-A547-7D4A-AFF7-863807ED603C}"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1B5-DB40-BB3F-74D10530513E}"/>
                </c:ext>
              </c:extLst>
            </c:dLbl>
            <c:dLbl>
              <c:idx val="7"/>
              <c:tx>
                <c:rich>
                  <a:bodyPr/>
                  <a:lstStyle/>
                  <a:p>
                    <a:fld id="{0CE19D9F-FAD8-4443-AABF-2493F97A8E5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1B5-DB40-BB3F-74D10530513E}"/>
                </c:ext>
              </c:extLst>
            </c:dLbl>
            <c:dLbl>
              <c:idx val="8"/>
              <c:tx>
                <c:rich>
                  <a:bodyPr/>
                  <a:lstStyle/>
                  <a:p>
                    <a:fld id="{C25BCE58-7E85-7348-A168-4CE7A662BEFA}"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1B5-DB40-BB3F-74D10530513E}"/>
                </c:ext>
              </c:extLst>
            </c:dLbl>
            <c:dLbl>
              <c:idx val="9"/>
              <c:tx>
                <c:rich>
                  <a:bodyPr/>
                  <a:lstStyle/>
                  <a:p>
                    <a:fld id="{1F360958-667B-3442-84F2-36C192F52BF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1B5-DB40-BB3F-74D10530513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21B5-DB40-BB3F-74D10530513E}"/>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1" i="0" u="none" strike="noStrike" baseline="0">
                <a:effectLst/>
              </a:rPr>
              <a:t>Andamento snack &amp; sweet biscuits - confronto interno</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Market!$C$92</c:f>
              <c:strCache>
                <c:ptCount val="1"/>
                <c:pt idx="0">
                  <c:v>Snacks</c:v>
                </c:pt>
              </c:strCache>
            </c:strRef>
          </c:tx>
          <c:spPr>
            <a:ln w="28575" cap="rnd">
              <a:solidFill>
                <a:schemeClr val="accent1"/>
              </a:solidFill>
              <a:round/>
            </a:ln>
            <a:effectLst/>
          </c:spPr>
          <c:marker>
            <c:symbol val="none"/>
          </c:marker>
          <c:cat>
            <c:strRef>
              <c:f>Market!$D$91:$M$91</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Market!$D$92:$M$92</c:f>
              <c:numCache>
                <c:formatCode>0.00</c:formatCode>
                <c:ptCount val="10"/>
                <c:pt idx="0">
                  <c:v>100</c:v>
                </c:pt>
                <c:pt idx="1">
                  <c:v>102.27482398640446</c:v>
                </c:pt>
                <c:pt idx="2">
                  <c:v>104.73334951849154</c:v>
                </c:pt>
                <c:pt idx="3">
                  <c:v>107.25499716759732</c:v>
                </c:pt>
                <c:pt idx="4">
                  <c:v>109.52091931698634</c:v>
                </c:pt>
                <c:pt idx="5">
                  <c:v>110.00728332119448</c:v>
                </c:pt>
                <c:pt idx="6">
                  <c:v>112.76361576434411</c:v>
                </c:pt>
                <c:pt idx="7">
                  <c:v>116.83580156996034</c:v>
                </c:pt>
                <c:pt idx="8">
                  <c:v>124.56340535728737</c:v>
                </c:pt>
                <c:pt idx="9">
                  <c:v>136.93453103504086</c:v>
                </c:pt>
              </c:numCache>
            </c:numRef>
          </c:val>
          <c:smooth val="0"/>
          <c:extLst>
            <c:ext xmlns:c16="http://schemas.microsoft.com/office/drawing/2014/chart" uri="{C3380CC4-5D6E-409C-BE32-E72D297353CC}">
              <c16:uniqueId val="{00000000-FE24-BC46-A938-39AFFCE476AC}"/>
            </c:ext>
          </c:extLst>
        </c:ser>
        <c:ser>
          <c:idx val="1"/>
          <c:order val="1"/>
          <c:tx>
            <c:strRef>
              <c:f>Market!$C$93</c:f>
              <c:strCache>
                <c:ptCount val="1"/>
                <c:pt idx="0">
                  <c:v>Sweet Biscuits, Snack Bars and Fruit Snacks</c:v>
                </c:pt>
              </c:strCache>
            </c:strRef>
          </c:tx>
          <c:spPr>
            <a:ln w="28575" cap="rnd">
              <a:solidFill>
                <a:schemeClr val="accent2"/>
              </a:solidFill>
              <a:round/>
            </a:ln>
            <a:effectLst/>
          </c:spPr>
          <c:marker>
            <c:symbol val="none"/>
          </c:marker>
          <c:cat>
            <c:strRef>
              <c:f>Market!$D$91:$M$91</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Market!$D$93:$M$93</c:f>
              <c:numCache>
                <c:formatCode>0.00</c:formatCode>
                <c:ptCount val="10"/>
                <c:pt idx="0">
                  <c:v>100</c:v>
                </c:pt>
                <c:pt idx="1">
                  <c:v>102.46847330292461</c:v>
                </c:pt>
                <c:pt idx="2">
                  <c:v>106.92629077388938</c:v>
                </c:pt>
                <c:pt idx="3">
                  <c:v>108.1873586569052</c:v>
                </c:pt>
                <c:pt idx="4">
                  <c:v>109.75890221932616</c:v>
                </c:pt>
                <c:pt idx="5">
                  <c:v>110.92797730844417</c:v>
                </c:pt>
                <c:pt idx="6">
                  <c:v>114.83767104910115</c:v>
                </c:pt>
                <c:pt idx="7">
                  <c:v>118.21457319176665</c:v>
                </c:pt>
                <c:pt idx="8">
                  <c:v>124.80355705469736</c:v>
                </c:pt>
                <c:pt idx="9">
                  <c:v>138.77496262792747</c:v>
                </c:pt>
              </c:numCache>
            </c:numRef>
          </c:val>
          <c:smooth val="0"/>
          <c:extLst>
            <c:ext xmlns:c16="http://schemas.microsoft.com/office/drawing/2014/chart" uri="{C3380CC4-5D6E-409C-BE32-E72D297353CC}">
              <c16:uniqueId val="{00000001-FE24-BC46-A938-39AFFCE476AC}"/>
            </c:ext>
          </c:extLst>
        </c:ser>
        <c:dLbls>
          <c:showLegendKey val="0"/>
          <c:showVal val="0"/>
          <c:showCatName val="0"/>
          <c:showSerName val="0"/>
          <c:showPercent val="0"/>
          <c:showBubbleSize val="0"/>
        </c:dLbls>
        <c:smooth val="0"/>
        <c:axId val="2073217151"/>
        <c:axId val="109736224"/>
      </c:lineChart>
      <c:catAx>
        <c:axId val="207321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09736224"/>
        <c:crosses val="autoZero"/>
        <c:auto val="1"/>
        <c:lblAlgn val="ctr"/>
        <c:lblOffset val="100"/>
        <c:noMultiLvlLbl val="0"/>
      </c:catAx>
      <c:valAx>
        <c:axId val="109736224"/>
        <c:scaling>
          <c:orientation val="minMax"/>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073217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a:t>
            </a:r>
            <a:r>
              <a:rPr lang="it-IT" baseline="0">
                <a:effectLst/>
              </a:rPr>
              <a:t> Shift del supply rispetto ai pti eq, 2014-2023</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4712-8A49-8878-2B07F69C1D66}"/>
              </c:ext>
            </c:extLst>
          </c:dPt>
          <c:dLbls>
            <c:dLbl>
              <c:idx val="0"/>
              <c:layout>
                <c:manualLayout>
                  <c:x val="-2.9712214018219885E-2"/>
                  <c:y val="3.4780671805564177E-2"/>
                </c:manualLayout>
              </c:layout>
              <c:tx>
                <c:rich>
                  <a:bodyPr/>
                  <a:lstStyle/>
                  <a:p>
                    <a:fld id="{E9AFCC28-479E-224E-94C1-E201CD5B7652}"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4712-8A49-8878-2B07F69C1D66}"/>
                </c:ext>
              </c:extLst>
            </c:dLbl>
            <c:dLbl>
              <c:idx val="1"/>
              <c:tx>
                <c:rich>
                  <a:bodyPr/>
                  <a:lstStyle/>
                  <a:p>
                    <a:fld id="{4B2CC540-A3E7-294E-85FD-290DC2529D3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712-8A49-8878-2B07F69C1D66}"/>
                </c:ext>
              </c:extLst>
            </c:dLbl>
            <c:dLbl>
              <c:idx val="2"/>
              <c:tx>
                <c:rich>
                  <a:bodyPr/>
                  <a:lstStyle/>
                  <a:p>
                    <a:fld id="{63A2DBCF-C5AE-6E47-95D8-4CFB50BF309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712-8A49-8878-2B07F69C1D66}"/>
                </c:ext>
              </c:extLst>
            </c:dLbl>
            <c:dLbl>
              <c:idx val="3"/>
              <c:tx>
                <c:rich>
                  <a:bodyPr/>
                  <a:lstStyle/>
                  <a:p>
                    <a:fld id="{A0EE64A4-F549-DF4F-95F2-C792268D745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712-8A49-8878-2B07F69C1D66}"/>
                </c:ext>
              </c:extLst>
            </c:dLbl>
            <c:dLbl>
              <c:idx val="4"/>
              <c:layout>
                <c:manualLayout>
                  <c:x val="-2.0960695807076844E-2"/>
                  <c:y val="2.3323872166815272E-2"/>
                </c:manualLayout>
              </c:layout>
              <c:tx>
                <c:rich>
                  <a:bodyPr/>
                  <a:lstStyle/>
                  <a:p>
                    <a:fld id="{C84F531E-6754-B34D-9E50-F6F223D8506B}"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4712-8A49-8878-2B07F69C1D66}"/>
                </c:ext>
              </c:extLst>
            </c:dLbl>
            <c:dLbl>
              <c:idx val="5"/>
              <c:layout>
                <c:manualLayout>
                  <c:x val="-3.3187768361205051E-2"/>
                  <c:y val="-2.9154840208519196E-2"/>
                </c:manualLayout>
              </c:layout>
              <c:tx>
                <c:rich>
                  <a:bodyPr/>
                  <a:lstStyle/>
                  <a:p>
                    <a:fld id="{DC653E3F-FD6B-6749-80C8-6AA46FE78B6F}"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4712-8A49-8878-2B07F69C1D66}"/>
                </c:ext>
              </c:extLst>
            </c:dLbl>
            <c:dLbl>
              <c:idx val="6"/>
              <c:tx>
                <c:rich>
                  <a:bodyPr/>
                  <a:lstStyle/>
                  <a:p>
                    <a:fld id="{CE7B0072-984C-F84E-A06A-11317B0931F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712-8A49-8878-2B07F69C1D66}"/>
                </c:ext>
              </c:extLst>
            </c:dLbl>
            <c:dLbl>
              <c:idx val="7"/>
              <c:tx>
                <c:rich>
                  <a:bodyPr/>
                  <a:lstStyle/>
                  <a:p>
                    <a:fld id="{02AF1860-74A1-EB48-AE1A-1DBF589B6C4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712-8A49-8878-2B07F69C1D66}"/>
                </c:ext>
              </c:extLst>
            </c:dLbl>
            <c:dLbl>
              <c:idx val="8"/>
              <c:tx>
                <c:rich>
                  <a:bodyPr/>
                  <a:lstStyle/>
                  <a:p>
                    <a:fld id="{3225E34B-2ABC-D948-A154-9C5117DF6C6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712-8A49-8878-2B07F69C1D66}"/>
                </c:ext>
              </c:extLst>
            </c:dLbl>
            <c:dLbl>
              <c:idx val="9"/>
              <c:tx>
                <c:rich>
                  <a:bodyPr/>
                  <a:lstStyle/>
                  <a:p>
                    <a:fld id="{75456334-7AE0-4242-B204-50EB5893D82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712-8A49-8878-2B07F69C1D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4712-8A49-8878-2B07F69C1D66}"/>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a:t>
            </a:r>
            <a:r>
              <a:rPr lang="it-IT" baseline="0">
                <a:effectLst/>
              </a:rPr>
              <a:t> Shift del supply rispetto ai pti eq, 2014-2023</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FB24-6448-840C-5E4B3D98143D}"/>
              </c:ext>
            </c:extLst>
          </c:dPt>
          <c:dLbls>
            <c:dLbl>
              <c:idx val="0"/>
              <c:layout>
                <c:manualLayout>
                  <c:x val="-2.9712214018219885E-2"/>
                  <c:y val="3.4780671805564177E-2"/>
                </c:manualLayout>
              </c:layout>
              <c:tx>
                <c:rich>
                  <a:bodyPr/>
                  <a:lstStyle/>
                  <a:p>
                    <a:fld id="{6DA670D1-9EA3-7540-999C-18CC85C10443}"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B24-6448-840C-5E4B3D98143D}"/>
                </c:ext>
              </c:extLst>
            </c:dLbl>
            <c:dLbl>
              <c:idx val="1"/>
              <c:tx>
                <c:rich>
                  <a:bodyPr/>
                  <a:lstStyle/>
                  <a:p>
                    <a:fld id="{FFEAD73D-3D87-D347-85A4-99A2D9A1313C}"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B24-6448-840C-5E4B3D98143D}"/>
                </c:ext>
              </c:extLst>
            </c:dLbl>
            <c:dLbl>
              <c:idx val="2"/>
              <c:tx>
                <c:rich>
                  <a:bodyPr/>
                  <a:lstStyle/>
                  <a:p>
                    <a:fld id="{5275E1B6-67D4-5A47-BBBB-907276B262B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24-6448-840C-5E4B3D98143D}"/>
                </c:ext>
              </c:extLst>
            </c:dLbl>
            <c:dLbl>
              <c:idx val="3"/>
              <c:tx>
                <c:rich>
                  <a:bodyPr/>
                  <a:lstStyle/>
                  <a:p>
                    <a:fld id="{4F955CCA-64E8-5C4A-9AF6-51B528C2B7C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24-6448-840C-5E4B3D98143D}"/>
                </c:ext>
              </c:extLst>
            </c:dLbl>
            <c:dLbl>
              <c:idx val="4"/>
              <c:layout>
                <c:manualLayout>
                  <c:x val="-2.0960695807076844E-2"/>
                  <c:y val="2.3323872166815272E-2"/>
                </c:manualLayout>
              </c:layout>
              <c:tx>
                <c:rich>
                  <a:bodyPr/>
                  <a:lstStyle/>
                  <a:p>
                    <a:fld id="{BE5FF179-4C57-0348-8692-316AB94BB34C}"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FB24-6448-840C-5E4B3D98143D}"/>
                </c:ext>
              </c:extLst>
            </c:dLbl>
            <c:dLbl>
              <c:idx val="5"/>
              <c:layout>
                <c:manualLayout>
                  <c:x val="-3.3187768361205051E-2"/>
                  <c:y val="-2.9154840208519196E-2"/>
                </c:manualLayout>
              </c:layout>
              <c:tx>
                <c:rich>
                  <a:bodyPr/>
                  <a:lstStyle/>
                  <a:p>
                    <a:fld id="{AA631DDC-5E53-E248-9D8A-95006C1EC23A}"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FB24-6448-840C-5E4B3D98143D}"/>
                </c:ext>
              </c:extLst>
            </c:dLbl>
            <c:dLbl>
              <c:idx val="6"/>
              <c:tx>
                <c:rich>
                  <a:bodyPr/>
                  <a:lstStyle/>
                  <a:p>
                    <a:fld id="{D448C9FA-4335-6F4F-BE74-55998B45A485}"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B24-6448-840C-5E4B3D98143D}"/>
                </c:ext>
              </c:extLst>
            </c:dLbl>
            <c:dLbl>
              <c:idx val="7"/>
              <c:tx>
                <c:rich>
                  <a:bodyPr/>
                  <a:lstStyle/>
                  <a:p>
                    <a:fld id="{C7443851-DA6F-094E-9CD4-267E21DE063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B24-6448-840C-5E4B3D98143D}"/>
                </c:ext>
              </c:extLst>
            </c:dLbl>
            <c:dLbl>
              <c:idx val="8"/>
              <c:tx>
                <c:rich>
                  <a:bodyPr/>
                  <a:lstStyle/>
                  <a:p>
                    <a:fld id="{D24BFB92-7B12-9F42-A69C-EB981D5570D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B24-6448-840C-5E4B3D98143D}"/>
                </c:ext>
              </c:extLst>
            </c:dLbl>
            <c:dLbl>
              <c:idx val="9"/>
              <c:tx>
                <c:rich>
                  <a:bodyPr/>
                  <a:lstStyle/>
                  <a:p>
                    <a:fld id="{51D753DF-2807-DB4A-9A3F-4675C3A09E81}"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B24-6448-840C-5E4B3D9814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FB24-6448-840C-5E4B3D98143D}"/>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Prezzi unitari e volumi scambiati di snack dolci in Francia dal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C9D3-7441-9506-693B845C2C5A}"/>
              </c:ext>
            </c:extLst>
          </c:dPt>
          <c:dLbls>
            <c:dLbl>
              <c:idx val="0"/>
              <c:layout>
                <c:manualLayout>
                  <c:x val="-2.9712214018219885E-2"/>
                  <c:y val="3.4780671805564177E-2"/>
                </c:manualLayout>
              </c:layout>
              <c:tx>
                <c:rich>
                  <a:bodyPr/>
                  <a:lstStyle/>
                  <a:p>
                    <a:fld id="{D5CA47E9-8D83-AA46-BF74-2A0164EBF87A}"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9D3-7441-9506-693B845C2C5A}"/>
                </c:ext>
              </c:extLst>
            </c:dLbl>
            <c:dLbl>
              <c:idx val="1"/>
              <c:tx>
                <c:rich>
                  <a:bodyPr/>
                  <a:lstStyle/>
                  <a:p>
                    <a:fld id="{78BCCC6E-1FBC-3B47-8104-815F79369A3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9D3-7441-9506-693B845C2C5A}"/>
                </c:ext>
              </c:extLst>
            </c:dLbl>
            <c:dLbl>
              <c:idx val="2"/>
              <c:tx>
                <c:rich>
                  <a:bodyPr/>
                  <a:lstStyle/>
                  <a:p>
                    <a:fld id="{A833B6E7-19A6-1640-98CD-ACB564E468A7}"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9D3-7441-9506-693B845C2C5A}"/>
                </c:ext>
              </c:extLst>
            </c:dLbl>
            <c:dLbl>
              <c:idx val="3"/>
              <c:tx>
                <c:rich>
                  <a:bodyPr/>
                  <a:lstStyle/>
                  <a:p>
                    <a:fld id="{29BF4004-320D-6743-B966-9B2947AA5B6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9D3-7441-9506-693B845C2C5A}"/>
                </c:ext>
              </c:extLst>
            </c:dLbl>
            <c:dLbl>
              <c:idx val="4"/>
              <c:layout>
                <c:manualLayout>
                  <c:x val="-2.0960695807076844E-2"/>
                  <c:y val="2.3323872166815272E-2"/>
                </c:manualLayout>
              </c:layout>
              <c:tx>
                <c:rich>
                  <a:bodyPr/>
                  <a:lstStyle/>
                  <a:p>
                    <a:fld id="{EFD3467B-D1AB-0643-BC2E-F60E8C010D43}"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9D3-7441-9506-693B845C2C5A}"/>
                </c:ext>
              </c:extLst>
            </c:dLbl>
            <c:dLbl>
              <c:idx val="5"/>
              <c:layout>
                <c:manualLayout>
                  <c:x val="-3.3187768361205051E-2"/>
                  <c:y val="-2.9154840208519196E-2"/>
                </c:manualLayout>
              </c:layout>
              <c:tx>
                <c:rich>
                  <a:bodyPr/>
                  <a:lstStyle/>
                  <a:p>
                    <a:fld id="{41B06F19-229D-7F47-8CEC-2E23E4B9C1C8}"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9D3-7441-9506-693B845C2C5A}"/>
                </c:ext>
              </c:extLst>
            </c:dLbl>
            <c:dLbl>
              <c:idx val="6"/>
              <c:tx>
                <c:rich>
                  <a:bodyPr/>
                  <a:lstStyle/>
                  <a:p>
                    <a:fld id="{2F5BF747-6489-3247-BB59-8FB8D663CEF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9D3-7441-9506-693B845C2C5A}"/>
                </c:ext>
              </c:extLst>
            </c:dLbl>
            <c:dLbl>
              <c:idx val="7"/>
              <c:tx>
                <c:rich>
                  <a:bodyPr/>
                  <a:lstStyle/>
                  <a:p>
                    <a:fld id="{BC637CCD-5F50-034D-8E85-E0B5C48EF23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9D3-7441-9506-693B845C2C5A}"/>
                </c:ext>
              </c:extLst>
            </c:dLbl>
            <c:dLbl>
              <c:idx val="8"/>
              <c:tx>
                <c:rich>
                  <a:bodyPr/>
                  <a:lstStyle/>
                  <a:p>
                    <a:fld id="{8641287C-6175-6E44-9A2D-9708FF5621D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9D3-7441-9506-693B845C2C5A}"/>
                </c:ext>
              </c:extLst>
            </c:dLbl>
            <c:dLbl>
              <c:idx val="9"/>
              <c:tx>
                <c:rich>
                  <a:bodyPr/>
                  <a:lstStyle/>
                  <a:p>
                    <a:fld id="{8C337703-66D9-7B44-B80D-D789B240C2B8}"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9D3-7441-9506-693B845C2C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C9D3-7441-9506-693B845C2C5A}"/>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Spostamento domanda di snack dolci in Francia </a:t>
            </a:r>
            <a:r>
              <a:rPr lang="it-IT" baseline="0">
                <a:effectLst/>
              </a:rPr>
              <a:t>nell'intervallo</a:t>
            </a:r>
            <a:r>
              <a:rPr lang="it-IT">
                <a:effectLst/>
              </a:rPr>
              <a:t>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tx1"/>
              </a:solidFill>
              <a:ln w="22225">
                <a:solidFill>
                  <a:schemeClr val="tx1"/>
                </a:solidFill>
              </a:ln>
              <a:effectLst/>
            </c:spPr>
          </c:marker>
          <c:dPt>
            <c:idx val="0"/>
            <c:marker>
              <c:symbol val="circle"/>
              <c:size val="5"/>
              <c:spPr>
                <a:solidFill>
                  <a:schemeClr val="tx1"/>
                </a:solidFill>
                <a:ln w="22225">
                  <a:solidFill>
                    <a:schemeClr val="tx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76D1-CD47-90C5-2905CAF53E10}"/>
              </c:ext>
            </c:extLst>
          </c:dPt>
          <c:dLbls>
            <c:dLbl>
              <c:idx val="0"/>
              <c:layout>
                <c:manualLayout>
                  <c:x val="-2.9712214018219885E-2"/>
                  <c:y val="3.4780671805564177E-2"/>
                </c:manualLayout>
              </c:layout>
              <c:tx>
                <c:rich>
                  <a:bodyPr/>
                  <a:lstStyle/>
                  <a:p>
                    <a:fld id="{4029B6ED-F272-2349-89DC-BD784837850A}"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6D1-CD47-90C5-2905CAF53E10}"/>
                </c:ext>
              </c:extLst>
            </c:dLbl>
            <c:dLbl>
              <c:idx val="1"/>
              <c:tx>
                <c:rich>
                  <a:bodyPr/>
                  <a:lstStyle/>
                  <a:p>
                    <a:fld id="{2B1EC8C0-4557-594E-97A7-56EA66A5B60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6D1-CD47-90C5-2905CAF53E10}"/>
                </c:ext>
              </c:extLst>
            </c:dLbl>
            <c:dLbl>
              <c:idx val="2"/>
              <c:tx>
                <c:rich>
                  <a:bodyPr/>
                  <a:lstStyle/>
                  <a:p>
                    <a:fld id="{84921437-A625-F444-B0D7-E2BFDDE4011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6D1-CD47-90C5-2905CAF53E10}"/>
                </c:ext>
              </c:extLst>
            </c:dLbl>
            <c:dLbl>
              <c:idx val="3"/>
              <c:tx>
                <c:rich>
                  <a:bodyPr/>
                  <a:lstStyle/>
                  <a:p>
                    <a:fld id="{C1F8C1E2-8297-504B-B9EE-0C29D9DA981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6D1-CD47-90C5-2905CAF53E10}"/>
                </c:ext>
              </c:extLst>
            </c:dLbl>
            <c:dLbl>
              <c:idx val="4"/>
              <c:layout>
                <c:manualLayout>
                  <c:x val="-2.0960695807076844E-2"/>
                  <c:y val="2.3323872166815272E-2"/>
                </c:manualLayout>
              </c:layout>
              <c:tx>
                <c:rich>
                  <a:bodyPr/>
                  <a:lstStyle/>
                  <a:p>
                    <a:fld id="{A8D207A5-7B24-5041-BCD2-64D546EF20EC}"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76D1-CD47-90C5-2905CAF53E10}"/>
                </c:ext>
              </c:extLst>
            </c:dLbl>
            <c:dLbl>
              <c:idx val="5"/>
              <c:layout>
                <c:manualLayout>
                  <c:x val="-3.3187768361205051E-2"/>
                  <c:y val="-2.9154840208519196E-2"/>
                </c:manualLayout>
              </c:layout>
              <c:tx>
                <c:rich>
                  <a:bodyPr/>
                  <a:lstStyle/>
                  <a:p>
                    <a:fld id="{DC698C38-F375-C445-AB9B-65D5D3802F25}"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76D1-CD47-90C5-2905CAF53E10}"/>
                </c:ext>
              </c:extLst>
            </c:dLbl>
            <c:dLbl>
              <c:idx val="6"/>
              <c:tx>
                <c:rich>
                  <a:bodyPr/>
                  <a:lstStyle/>
                  <a:p>
                    <a:fld id="{C73EDEF4-1A22-2A4F-A879-143221B32DA8}"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6D1-CD47-90C5-2905CAF53E10}"/>
                </c:ext>
              </c:extLst>
            </c:dLbl>
            <c:dLbl>
              <c:idx val="7"/>
              <c:tx>
                <c:rich>
                  <a:bodyPr/>
                  <a:lstStyle/>
                  <a:p>
                    <a:fld id="{94F74FAA-ABB5-A344-8392-0CFD8206DEFF}"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6D1-CD47-90C5-2905CAF53E10}"/>
                </c:ext>
              </c:extLst>
            </c:dLbl>
            <c:dLbl>
              <c:idx val="8"/>
              <c:tx>
                <c:rich>
                  <a:bodyPr/>
                  <a:lstStyle/>
                  <a:p>
                    <a:fld id="{487E3431-096A-2D4B-86DB-0658C6662EB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6D1-CD47-90C5-2905CAF53E10}"/>
                </c:ext>
              </c:extLst>
            </c:dLbl>
            <c:dLbl>
              <c:idx val="9"/>
              <c:tx>
                <c:rich>
                  <a:bodyPr/>
                  <a:lstStyle/>
                  <a:p>
                    <a:fld id="{55AE3A72-35E7-F34C-AF98-0B04B14CC0D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6D1-CD47-90C5-2905CAF53E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76D1-CD47-90C5-2905CAF53E10}"/>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volumi scambiati  [</a:t>
                </a:r>
                <a:r>
                  <a:rPr lang="it-IT" sz="1000"/>
                  <a:t>Migliaia di</a:t>
                </a:r>
                <a:r>
                  <a:rPr lang="it-IT" sz="1000" baseline="0"/>
                  <a:t> tonnellate]</a:t>
                </a:r>
                <a:endParaRPr lang="it-IT"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Prezzi unitari  [</a:t>
                </a:r>
                <a:r>
                  <a:rPr lang="it-IT" sz="1000"/>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a:t>
            </a:r>
            <a:r>
              <a:rPr lang="it-IT" baseline="0">
                <a:effectLst/>
              </a:rPr>
              <a:t> Shift del supply rispetto ai pti eq, 2014-2023</a:t>
            </a:r>
            <a:endParaRPr lang="it-IT">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6D40-784E-A3F3-019A8742F4E6}"/>
              </c:ext>
            </c:extLst>
          </c:dPt>
          <c:dLbls>
            <c:dLbl>
              <c:idx val="0"/>
              <c:layout>
                <c:manualLayout>
                  <c:x val="-2.9712214018219885E-2"/>
                  <c:y val="3.4780671805564177E-2"/>
                </c:manualLayout>
              </c:layout>
              <c:tx>
                <c:rich>
                  <a:bodyPr/>
                  <a:lstStyle/>
                  <a:p>
                    <a:fld id="{BB068794-1E92-674C-A308-0B24DD6461E2}"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D40-784E-A3F3-019A8742F4E6}"/>
                </c:ext>
              </c:extLst>
            </c:dLbl>
            <c:dLbl>
              <c:idx val="1"/>
              <c:tx>
                <c:rich>
                  <a:bodyPr/>
                  <a:lstStyle/>
                  <a:p>
                    <a:fld id="{8828AA90-42C3-7348-8E30-EAA8B28F794B}"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D40-784E-A3F3-019A8742F4E6}"/>
                </c:ext>
              </c:extLst>
            </c:dLbl>
            <c:dLbl>
              <c:idx val="2"/>
              <c:tx>
                <c:rich>
                  <a:bodyPr/>
                  <a:lstStyle/>
                  <a:p>
                    <a:fld id="{B987F51F-455F-6D43-9938-6DD9FEE03CA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D40-784E-A3F3-019A8742F4E6}"/>
                </c:ext>
              </c:extLst>
            </c:dLbl>
            <c:dLbl>
              <c:idx val="3"/>
              <c:tx>
                <c:rich>
                  <a:bodyPr/>
                  <a:lstStyle/>
                  <a:p>
                    <a:fld id="{11C0A35C-8920-F046-91FB-EF9440DAB1B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D40-784E-A3F3-019A8742F4E6}"/>
                </c:ext>
              </c:extLst>
            </c:dLbl>
            <c:dLbl>
              <c:idx val="4"/>
              <c:layout>
                <c:manualLayout>
                  <c:x val="-2.0960695807076844E-2"/>
                  <c:y val="2.3323872166815272E-2"/>
                </c:manualLayout>
              </c:layout>
              <c:tx>
                <c:rich>
                  <a:bodyPr/>
                  <a:lstStyle/>
                  <a:p>
                    <a:fld id="{8BCA1504-E26B-334D-95AA-57B8853D09FA}"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D40-784E-A3F3-019A8742F4E6}"/>
                </c:ext>
              </c:extLst>
            </c:dLbl>
            <c:dLbl>
              <c:idx val="5"/>
              <c:layout>
                <c:manualLayout>
                  <c:x val="-3.3187768361205051E-2"/>
                  <c:y val="-2.9154840208519196E-2"/>
                </c:manualLayout>
              </c:layout>
              <c:tx>
                <c:rich>
                  <a:bodyPr/>
                  <a:lstStyle/>
                  <a:p>
                    <a:fld id="{D5E2193B-43DB-CA49-B8B4-475EF738A480}"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D40-784E-A3F3-019A8742F4E6}"/>
                </c:ext>
              </c:extLst>
            </c:dLbl>
            <c:dLbl>
              <c:idx val="6"/>
              <c:tx>
                <c:rich>
                  <a:bodyPr/>
                  <a:lstStyle/>
                  <a:p>
                    <a:fld id="{FB7213C3-E5AB-FC4D-B112-CC29AB8371D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D40-784E-A3F3-019A8742F4E6}"/>
                </c:ext>
              </c:extLst>
            </c:dLbl>
            <c:dLbl>
              <c:idx val="7"/>
              <c:tx>
                <c:rich>
                  <a:bodyPr/>
                  <a:lstStyle/>
                  <a:p>
                    <a:fld id="{C8F08DF8-55A0-0847-AE02-A3B2A0039113}"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D40-784E-A3F3-019A8742F4E6}"/>
                </c:ext>
              </c:extLst>
            </c:dLbl>
            <c:dLbl>
              <c:idx val="8"/>
              <c:tx>
                <c:rich>
                  <a:bodyPr/>
                  <a:lstStyle/>
                  <a:p>
                    <a:fld id="{E386FDE6-D4DE-3B4A-9289-5BAD4673BDF6}"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D40-784E-A3F3-019A8742F4E6}"/>
                </c:ext>
              </c:extLst>
            </c:dLbl>
            <c:dLbl>
              <c:idx val="9"/>
              <c:tx>
                <c:rich>
                  <a:bodyPr/>
                  <a:lstStyle/>
                  <a:p>
                    <a:fld id="{54D06276-9FDB-DE40-B440-374D33AA14F0}"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D40-784E-A3F3-019A8742F4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6D40-784E-A3F3-019A8742F4E6}"/>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a:t>
                </a:r>
                <a:r>
                  <a:rPr lang="it-IT" baseline="0"/>
                  <a:t> tonnellate</a:t>
                </a:r>
                <a:endParaRPr lang="it-I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effectLst/>
              </a:rPr>
              <a:t>EQ: Spostamento domanda di snack dolci in Francia </a:t>
            </a:r>
            <a:r>
              <a:rPr lang="it-IT" baseline="0">
                <a:effectLst/>
              </a:rPr>
              <a:t>nell'intervallo</a:t>
            </a:r>
            <a:r>
              <a:rPr lang="it-IT">
                <a:effectLst/>
              </a:rPr>
              <a:t> 2014</a:t>
            </a:r>
            <a:r>
              <a:rPr lang="it-IT" baseline="0">
                <a:effectLst/>
              </a:rPr>
              <a:t> al </a:t>
            </a:r>
            <a:r>
              <a:rPr lang="it-IT">
                <a:effectLst/>
              </a:rPr>
              <a:t>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38100" cap="rnd">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extLst>
              <c:ext xmlns:c16="http://schemas.microsoft.com/office/drawing/2014/chart" uri="{C3380CC4-5D6E-409C-BE32-E72D297353CC}">
                <c16:uniqueId val="{00000001-6D26-0543-A63F-0D97CF65743D}"/>
              </c:ext>
            </c:extLst>
          </c:dPt>
          <c:dLbls>
            <c:dLbl>
              <c:idx val="0"/>
              <c:layout>
                <c:manualLayout>
                  <c:x val="-2.9712214018219885E-2"/>
                  <c:y val="3.4780671805564177E-2"/>
                </c:manualLayout>
              </c:layout>
              <c:tx>
                <c:rich>
                  <a:bodyPr/>
                  <a:lstStyle/>
                  <a:p>
                    <a:fld id="{550859E1-AEB2-8D42-B687-8380F60EC676}"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D26-0543-A63F-0D97CF65743D}"/>
                </c:ext>
              </c:extLst>
            </c:dLbl>
            <c:dLbl>
              <c:idx val="1"/>
              <c:tx>
                <c:rich>
                  <a:bodyPr/>
                  <a:lstStyle/>
                  <a:p>
                    <a:fld id="{CA55060B-3A51-564E-8839-ECAF0A6A232D}"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D26-0543-A63F-0D97CF65743D}"/>
                </c:ext>
              </c:extLst>
            </c:dLbl>
            <c:dLbl>
              <c:idx val="2"/>
              <c:tx>
                <c:rich>
                  <a:bodyPr/>
                  <a:lstStyle/>
                  <a:p>
                    <a:fld id="{D0DF1011-C79E-EE41-B81E-F4444F1EAE67}"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D26-0543-A63F-0D97CF65743D}"/>
                </c:ext>
              </c:extLst>
            </c:dLbl>
            <c:dLbl>
              <c:idx val="3"/>
              <c:tx>
                <c:rich>
                  <a:bodyPr/>
                  <a:lstStyle/>
                  <a:p>
                    <a:fld id="{836512F2-1C3F-0147-9474-BD46989F947E}"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D26-0543-A63F-0D97CF65743D}"/>
                </c:ext>
              </c:extLst>
            </c:dLbl>
            <c:dLbl>
              <c:idx val="4"/>
              <c:layout>
                <c:manualLayout>
                  <c:x val="-2.0960695807076844E-2"/>
                  <c:y val="2.3323872166815272E-2"/>
                </c:manualLayout>
              </c:layout>
              <c:tx>
                <c:rich>
                  <a:bodyPr/>
                  <a:lstStyle/>
                  <a:p>
                    <a:fld id="{4050B4F2-950D-F84D-80AA-57FA4F632AE5}"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D26-0543-A63F-0D97CF65743D}"/>
                </c:ext>
              </c:extLst>
            </c:dLbl>
            <c:dLbl>
              <c:idx val="5"/>
              <c:layout>
                <c:manualLayout>
                  <c:x val="-3.3187768361205051E-2"/>
                  <c:y val="-2.9154840208519196E-2"/>
                </c:manualLayout>
              </c:layout>
              <c:tx>
                <c:rich>
                  <a:bodyPr/>
                  <a:lstStyle/>
                  <a:p>
                    <a:fld id="{D1772319-0994-B247-8A6B-7DAD09874653}" type="CELLRANGE">
                      <a:rPr lang="en-US"/>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D26-0543-A63F-0D97CF65743D}"/>
                </c:ext>
              </c:extLst>
            </c:dLbl>
            <c:dLbl>
              <c:idx val="6"/>
              <c:tx>
                <c:rich>
                  <a:bodyPr/>
                  <a:lstStyle/>
                  <a:p>
                    <a:fld id="{49EDC834-D468-F14C-B147-62A37170B573}"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D26-0543-A63F-0D97CF65743D}"/>
                </c:ext>
              </c:extLst>
            </c:dLbl>
            <c:dLbl>
              <c:idx val="7"/>
              <c:tx>
                <c:rich>
                  <a:bodyPr/>
                  <a:lstStyle/>
                  <a:p>
                    <a:fld id="{750C3B00-1DC3-2D4B-8450-23DECE515782}"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D26-0543-A63F-0D97CF65743D}"/>
                </c:ext>
              </c:extLst>
            </c:dLbl>
            <c:dLbl>
              <c:idx val="8"/>
              <c:tx>
                <c:rich>
                  <a:bodyPr/>
                  <a:lstStyle/>
                  <a:p>
                    <a:fld id="{5B592461-B0F9-724A-98FB-3EBA439629E4}"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D26-0543-A63F-0D97CF65743D}"/>
                </c:ext>
              </c:extLst>
            </c:dLbl>
            <c:dLbl>
              <c:idx val="9"/>
              <c:tx>
                <c:rich>
                  <a:bodyPr/>
                  <a:lstStyle/>
                  <a:p>
                    <a:fld id="{46950757-3D8D-BD40-92AB-B1FD0D26DC29}" type="CELLRANGE">
                      <a:rPr lang="it-IT"/>
                      <a:pPr/>
                      <a:t>[INTERVALLOCELLE]</a:t>
                    </a:fld>
                    <a:endParaRPr lang="it-IT"/>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D26-0543-A63F-0D97CF6574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Market!$G$454:$P$454</c:f>
              <c:numCache>
                <c:formatCode>0.00</c:formatCode>
                <c:ptCount val="10"/>
                <c:pt idx="0">
                  <c:v>386.6</c:v>
                </c:pt>
                <c:pt idx="1">
                  <c:v>385.3</c:v>
                </c:pt>
                <c:pt idx="2">
                  <c:v>387.1</c:v>
                </c:pt>
                <c:pt idx="3">
                  <c:v>384.9</c:v>
                </c:pt>
                <c:pt idx="4">
                  <c:v>380.8</c:v>
                </c:pt>
                <c:pt idx="5">
                  <c:v>379.7</c:v>
                </c:pt>
                <c:pt idx="6">
                  <c:v>390.8</c:v>
                </c:pt>
                <c:pt idx="7">
                  <c:v>396.6</c:v>
                </c:pt>
                <c:pt idx="8">
                  <c:v>392.2</c:v>
                </c:pt>
                <c:pt idx="9">
                  <c:v>388.3</c:v>
                </c:pt>
              </c:numCache>
            </c:numRef>
          </c:xVal>
          <c:yVal>
            <c:numRef>
              <c:f>Market!$G$455:$P$455</c:f>
              <c:numCache>
                <c:formatCode>0.00</c:formatCode>
                <c:ptCount val="10"/>
                <c:pt idx="0">
                  <c:v>6.7483186756337297</c:v>
                </c:pt>
                <c:pt idx="1">
                  <c:v>6.9382299506877754</c:v>
                </c:pt>
                <c:pt idx="2">
                  <c:v>7.2064066132782223</c:v>
                </c:pt>
                <c:pt idx="3">
                  <c:v>7.3330735255910628</c:v>
                </c:pt>
                <c:pt idx="4">
                  <c:v>7.5196953781512601</c:v>
                </c:pt>
                <c:pt idx="5">
                  <c:v>7.621806689491704</c:v>
                </c:pt>
                <c:pt idx="6">
                  <c:v>7.6663254861821901</c:v>
                </c:pt>
                <c:pt idx="7">
                  <c:v>7.7763489662128089</c:v>
                </c:pt>
                <c:pt idx="8">
                  <c:v>8.3018867924528301</c:v>
                </c:pt>
                <c:pt idx="9">
                  <c:v>9.323976306979139</c:v>
                </c:pt>
              </c:numCache>
            </c:numRef>
          </c:yVal>
          <c:smooth val="0"/>
          <c:extLst>
            <c:ext xmlns:c15="http://schemas.microsoft.com/office/drawing/2012/chart" uri="{02D57815-91ED-43cb-92C2-25804820EDAC}">
              <c15:datalabelsRange>
                <c15:f>Market!$G$453:$P$453</c15:f>
                <c15:dlblRangeCache>
                  <c:ptCount val="10"/>
                  <c:pt idx="0">
                    <c:v>2014</c:v>
                  </c:pt>
                  <c:pt idx="1">
                    <c:v>2015</c:v>
                  </c:pt>
                  <c:pt idx="2">
                    <c:v>2016</c:v>
                  </c:pt>
                  <c:pt idx="3">
                    <c:v>2017</c:v>
                  </c:pt>
                  <c:pt idx="4">
                    <c:v>2018</c:v>
                  </c:pt>
                  <c:pt idx="5">
                    <c:v>2019</c:v>
                  </c:pt>
                  <c:pt idx="6">
                    <c:v>2020</c:v>
                  </c:pt>
                  <c:pt idx="7">
                    <c:v>2021</c:v>
                  </c:pt>
                  <c:pt idx="8">
                    <c:v>2022</c:v>
                  </c:pt>
                  <c:pt idx="9">
                    <c:v>2023</c:v>
                  </c:pt>
                </c15:dlblRangeCache>
              </c15:datalabelsRange>
            </c:ext>
            <c:ext xmlns:c16="http://schemas.microsoft.com/office/drawing/2014/chart" uri="{C3380CC4-5D6E-409C-BE32-E72D297353CC}">
              <c16:uniqueId val="{0000000B-6D26-0543-A63F-0D97CF65743D}"/>
            </c:ext>
          </c:extLst>
        </c:ser>
        <c:dLbls>
          <c:showLegendKey val="0"/>
          <c:showVal val="0"/>
          <c:showCatName val="0"/>
          <c:showSerName val="0"/>
          <c:showPercent val="0"/>
          <c:showBubbleSize val="0"/>
        </c:dLbls>
        <c:axId val="918517407"/>
        <c:axId val="1453822800"/>
      </c:scatterChart>
      <c:valAx>
        <c:axId val="91851740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volumi scambiati  [</a:t>
                </a:r>
                <a:r>
                  <a:rPr lang="it-IT" sz="1000"/>
                  <a:t>Migliaia di</a:t>
                </a:r>
                <a:r>
                  <a:rPr lang="it-IT" sz="1000" baseline="0"/>
                  <a:t> tonnellate]</a:t>
                </a:r>
                <a:endParaRPr lang="it-IT" sz="10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53822800"/>
        <c:crosses val="autoZero"/>
        <c:crossBetween val="midCat"/>
      </c:valAx>
      <c:valAx>
        <c:axId val="1453822800"/>
        <c:scaling>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sz="1000" b="0" i="0" u="none" strike="noStrike" kern="1200" baseline="0">
                    <a:solidFill>
                      <a:sysClr val="windowText" lastClr="000000">
                        <a:lumMod val="65000"/>
                        <a:lumOff val="35000"/>
                      </a:sysClr>
                    </a:solidFill>
                    <a:effectLst/>
                  </a:rPr>
                  <a:t>Prezzi unitari  [</a:t>
                </a:r>
                <a:r>
                  <a:rPr lang="it-IT" sz="1000"/>
                  <a:t>Euro/kg]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918517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it-IT">
                <a:latin typeface="Calibri" panose="020F0502020204030204" pitchFamily="34" charset="0"/>
                <a:cs typeface="Calibri" panose="020F0502020204030204" pitchFamily="34" charset="0"/>
              </a:rPr>
              <a:t>highest age-range &lt;14 &amp; &gt;65 composed countries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('under 14&amp;over 65'!$A$8,'under 14&amp;over 65'!$A$10:$A$12,'under 14&amp;over 65'!$A$15,'under 14&amp;over 65'!$A$18)</c:f>
              <c:strCache>
                <c:ptCount val="6"/>
                <c:pt idx="0">
                  <c:v>Germany</c:v>
                </c:pt>
                <c:pt idx="1">
                  <c:v>France</c:v>
                </c:pt>
                <c:pt idx="2">
                  <c:v>Italy</c:v>
                </c:pt>
                <c:pt idx="3">
                  <c:v>Spain</c:v>
                </c:pt>
                <c:pt idx="4">
                  <c:v>Netherlands</c:v>
                </c:pt>
                <c:pt idx="5">
                  <c:v>Belgium</c:v>
                </c:pt>
              </c:strCache>
            </c:strRef>
          </c:cat>
          <c:val>
            <c:numRef>
              <c:f>('under 14&amp;over 65'!$B$8,'under 14&amp;over 65'!$B$10:$B$12,'under 14&amp;over 65'!$B$15,'under 14&amp;over 65'!$B$18)</c:f>
            </c:numRef>
          </c:val>
          <c:extLst>
            <c:ext xmlns:c16="http://schemas.microsoft.com/office/drawing/2014/chart" uri="{C3380CC4-5D6E-409C-BE32-E72D297353CC}">
              <c16:uniqueId val="{00000000-2689-6942-A4EF-A6C5851EA779}"/>
            </c:ext>
          </c:extLst>
        </c:ser>
        <c:ser>
          <c:idx val="1"/>
          <c:order val="1"/>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('under 14&amp;over 65'!$A$8,'under 14&amp;over 65'!$A$10:$A$12,'under 14&amp;over 65'!$A$15,'under 14&amp;over 65'!$A$18)</c:f>
              <c:strCache>
                <c:ptCount val="6"/>
                <c:pt idx="0">
                  <c:v>Germany</c:v>
                </c:pt>
                <c:pt idx="1">
                  <c:v>France</c:v>
                </c:pt>
                <c:pt idx="2">
                  <c:v>Italy</c:v>
                </c:pt>
                <c:pt idx="3">
                  <c:v>Spain</c:v>
                </c:pt>
                <c:pt idx="4">
                  <c:v>Netherlands</c:v>
                </c:pt>
                <c:pt idx="5">
                  <c:v>Belgium</c:v>
                </c:pt>
              </c:strCache>
            </c:strRef>
          </c:cat>
          <c:val>
            <c:numRef>
              <c:f>('under 14&amp;over 65'!$C$8,'under 14&amp;over 65'!$C$10:$C$12,'under 14&amp;over 65'!$C$15,'under 14&amp;over 65'!$C$18)</c:f>
            </c:numRef>
          </c:val>
          <c:extLst>
            <c:ext xmlns:c16="http://schemas.microsoft.com/office/drawing/2014/chart" uri="{C3380CC4-5D6E-409C-BE32-E72D297353CC}">
              <c16:uniqueId val="{00000001-2689-6942-A4EF-A6C5851EA779}"/>
            </c:ext>
          </c:extLst>
        </c:ser>
        <c:ser>
          <c:idx val="2"/>
          <c:order val="2"/>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('under 14&amp;over 65'!$A$8,'under 14&amp;over 65'!$A$10:$A$12,'under 14&amp;over 65'!$A$15,'under 14&amp;over 65'!$A$18)</c:f>
              <c:strCache>
                <c:ptCount val="6"/>
                <c:pt idx="0">
                  <c:v>Germany</c:v>
                </c:pt>
                <c:pt idx="1">
                  <c:v>France</c:v>
                </c:pt>
                <c:pt idx="2">
                  <c:v>Italy</c:v>
                </c:pt>
                <c:pt idx="3">
                  <c:v>Spain</c:v>
                </c:pt>
                <c:pt idx="4">
                  <c:v>Netherlands</c:v>
                </c:pt>
                <c:pt idx="5">
                  <c:v>Belgium</c:v>
                </c:pt>
              </c:strCache>
            </c:strRef>
          </c:cat>
          <c:val>
            <c:numRef>
              <c:f>('under 14&amp;over 65'!$D$8,'under 14&amp;over 65'!$D$10:$D$12,'under 14&amp;over 65'!$D$15,'under 14&amp;over 65'!$D$18)</c:f>
            </c:numRef>
          </c:val>
          <c:extLst>
            <c:ext xmlns:c16="http://schemas.microsoft.com/office/drawing/2014/chart" uri="{C3380CC4-5D6E-409C-BE32-E72D297353CC}">
              <c16:uniqueId val="{00000002-2689-6942-A4EF-A6C5851EA779}"/>
            </c:ext>
          </c:extLst>
        </c:ser>
        <c:ser>
          <c:idx val="3"/>
          <c:order val="3"/>
          <c:tx>
            <c:v>population &lt;14</c:v>
          </c:tx>
          <c:spPr>
            <a:solidFill>
              <a:schemeClr val="accent2">
                <a:lumMod val="60000"/>
                <a:lumOff val="40000"/>
              </a:schemeClr>
            </a:solidFill>
            <a:ln w="19050" cap="flat" cmpd="sng" algn="ctr">
              <a:solidFill>
                <a:schemeClr val="accent2"/>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Calibri" panose="020F0502020204030204" pitchFamily="34" charset="0"/>
                    <a:ea typeface="+mn-ea"/>
                    <a:cs typeface="Calibri" panose="020F0502020204030204" pitchFamily="34" charset="0"/>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('under 14&amp;over 65'!$A$8,'under 14&amp;over 65'!$A$10:$A$12,'under 14&amp;over 65'!$A$15,'under 14&amp;over 65'!$A$18)</c:f>
              <c:strCache>
                <c:ptCount val="6"/>
                <c:pt idx="0">
                  <c:v>Germany</c:v>
                </c:pt>
                <c:pt idx="1">
                  <c:v>France</c:v>
                </c:pt>
                <c:pt idx="2">
                  <c:v>Italy</c:v>
                </c:pt>
                <c:pt idx="3">
                  <c:v>Spain</c:v>
                </c:pt>
                <c:pt idx="4">
                  <c:v>Netherlands</c:v>
                </c:pt>
                <c:pt idx="5">
                  <c:v>Belgium</c:v>
                </c:pt>
              </c:strCache>
            </c:strRef>
          </c:cat>
          <c:val>
            <c:numRef>
              <c:f>('under 14&amp;over 65'!$E$8,'under 14&amp;over 65'!$E$10:$E$12,'under 14&amp;over 65'!$E$15,'under 14&amp;over 65'!$E$18)</c:f>
              <c:numCache>
                <c:formatCode>#,##0</c:formatCode>
                <c:ptCount val="6"/>
                <c:pt idx="0">
                  <c:v>11928977</c:v>
                </c:pt>
                <c:pt idx="1">
                  <c:v>11777662</c:v>
                </c:pt>
                <c:pt idx="2">
                  <c:v>7344099</c:v>
                </c:pt>
                <c:pt idx="3">
                  <c:v>6537215</c:v>
                </c:pt>
                <c:pt idx="4">
                  <c:v>2727377</c:v>
                </c:pt>
                <c:pt idx="5">
                  <c:v>1938520</c:v>
                </c:pt>
              </c:numCache>
            </c:numRef>
          </c:val>
          <c:extLst>
            <c:ext xmlns:c16="http://schemas.microsoft.com/office/drawing/2014/chart" uri="{C3380CC4-5D6E-409C-BE32-E72D297353CC}">
              <c16:uniqueId val="{00000003-2689-6942-A4EF-A6C5851EA779}"/>
            </c:ext>
          </c:extLst>
        </c:ser>
        <c:ser>
          <c:idx val="4"/>
          <c:order val="4"/>
          <c:tx>
            <c:v>population &gt;65</c:v>
          </c:tx>
          <c:spPr>
            <a:solidFill>
              <a:schemeClr val="accent1">
                <a:lumMod val="40000"/>
                <a:lumOff val="60000"/>
              </a:schemeClr>
            </a:solidFill>
            <a:ln w="19050" cap="flat" cmpd="sng" algn="ctr">
              <a:solidFill>
                <a:schemeClr val="accent1"/>
              </a:solidFill>
              <a:prstDash val="solid"/>
              <a:miter lim="800000"/>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Calibri" panose="020F0502020204030204" pitchFamily="34" charset="0"/>
                    <a:ea typeface="+mn-ea"/>
                    <a:cs typeface="Calibri" panose="020F0502020204030204" pitchFamily="34" charset="0"/>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('under 14&amp;over 65'!$A$8,'under 14&amp;over 65'!$A$10:$A$12,'under 14&amp;over 65'!$A$15,'under 14&amp;over 65'!$A$18)</c:f>
              <c:strCache>
                <c:ptCount val="6"/>
                <c:pt idx="0">
                  <c:v>Germany</c:v>
                </c:pt>
                <c:pt idx="1">
                  <c:v>France</c:v>
                </c:pt>
                <c:pt idx="2">
                  <c:v>Italy</c:v>
                </c:pt>
                <c:pt idx="3">
                  <c:v>Spain</c:v>
                </c:pt>
                <c:pt idx="4">
                  <c:v>Netherlands</c:v>
                </c:pt>
                <c:pt idx="5">
                  <c:v>Belgium</c:v>
                </c:pt>
              </c:strCache>
            </c:strRef>
          </c:cat>
          <c:val>
            <c:numRef>
              <c:f>('under 14&amp;over 65'!$J$8,'under 14&amp;over 65'!$J$10:$J$12,'under 14&amp;over 65'!$J$15,'under 14&amp;over 65'!$J$18)</c:f>
              <c:numCache>
                <c:formatCode>#,##0</c:formatCode>
                <c:ptCount val="6"/>
                <c:pt idx="0">
                  <c:v>12547074</c:v>
                </c:pt>
                <c:pt idx="1">
                  <c:v>10375757</c:v>
                </c:pt>
                <c:pt idx="2">
                  <c:v>9674627</c:v>
                </c:pt>
                <c:pt idx="3">
                  <c:v>6815922</c:v>
                </c:pt>
                <c:pt idx="4">
                  <c:v>2728550</c:v>
                </c:pt>
                <c:pt idx="5">
                  <c:v>1669220</c:v>
                </c:pt>
              </c:numCache>
            </c:numRef>
          </c:val>
          <c:extLst>
            <c:ext xmlns:c16="http://schemas.microsoft.com/office/drawing/2014/chart" uri="{C3380CC4-5D6E-409C-BE32-E72D297353CC}">
              <c16:uniqueId val="{00000004-2689-6942-A4EF-A6C5851EA779}"/>
            </c:ext>
          </c:extLst>
        </c:ser>
        <c:dLbls>
          <c:dLblPos val="outEnd"/>
          <c:showLegendKey val="0"/>
          <c:showVal val="1"/>
          <c:showCatName val="0"/>
          <c:showSerName val="0"/>
          <c:showPercent val="0"/>
          <c:showBubbleSize val="0"/>
        </c:dLbls>
        <c:gapWidth val="444"/>
        <c:overlap val="-90"/>
        <c:axId val="1370736272"/>
        <c:axId val="928081152"/>
      </c:barChart>
      <c:catAx>
        <c:axId val="1370736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it-IT"/>
          </a:p>
        </c:txPr>
        <c:crossAx val="928081152"/>
        <c:crosses val="autoZero"/>
        <c:auto val="1"/>
        <c:lblAlgn val="ctr"/>
        <c:lblOffset val="100"/>
        <c:noMultiLvlLbl val="0"/>
      </c:catAx>
      <c:valAx>
        <c:axId val="92808115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it-IT"/>
                  <a:t>number of people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t-IT"/>
            </a:p>
          </c:txPr>
        </c:title>
        <c:numFmt formatCode="#,##0" sourceLinked="1"/>
        <c:majorTickMark val="none"/>
        <c:minorTickMark val="none"/>
        <c:tickLblPos val="nextTo"/>
        <c:crossAx val="1370736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t>Andamento del mercato biscotti e snack dolci in Francia</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Market!$H$110:$Q$110</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Market!$H$111:$Q$111</c:f>
              <c:numCache>
                <c:formatCode>##,#00</c:formatCode>
                <c:ptCount val="10"/>
                <c:pt idx="0">
                  <c:v>386.6</c:v>
                </c:pt>
                <c:pt idx="1">
                  <c:v>385.3</c:v>
                </c:pt>
                <c:pt idx="2">
                  <c:v>387.1</c:v>
                </c:pt>
                <c:pt idx="3">
                  <c:v>384.9</c:v>
                </c:pt>
                <c:pt idx="4">
                  <c:v>380.8</c:v>
                </c:pt>
                <c:pt idx="5">
                  <c:v>379.7</c:v>
                </c:pt>
                <c:pt idx="6">
                  <c:v>390.8</c:v>
                </c:pt>
                <c:pt idx="7">
                  <c:v>396.6</c:v>
                </c:pt>
                <c:pt idx="8">
                  <c:v>392.2</c:v>
                </c:pt>
                <c:pt idx="9">
                  <c:v>388.3</c:v>
                </c:pt>
              </c:numCache>
            </c:numRef>
          </c:val>
          <c:smooth val="0"/>
          <c:extLst>
            <c:ext xmlns:c16="http://schemas.microsoft.com/office/drawing/2014/chart" uri="{C3380CC4-5D6E-409C-BE32-E72D297353CC}">
              <c16:uniqueId val="{00000000-9E5E-1148-BF98-0D12508E2074}"/>
            </c:ext>
          </c:extLst>
        </c:ser>
        <c:dLbls>
          <c:showLegendKey val="0"/>
          <c:showVal val="0"/>
          <c:showCatName val="0"/>
          <c:showSerName val="0"/>
          <c:showPercent val="0"/>
          <c:showBubbleSize val="0"/>
        </c:dLbls>
        <c:smooth val="0"/>
        <c:axId val="589806464"/>
        <c:axId val="147706400"/>
      </c:lineChart>
      <c:catAx>
        <c:axId val="589806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47706400"/>
        <c:crosses val="autoZero"/>
        <c:auto val="1"/>
        <c:lblAlgn val="ctr"/>
        <c:lblOffset val="100"/>
        <c:noMultiLvlLbl val="0"/>
      </c:catAx>
      <c:valAx>
        <c:axId val="14770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migliaia di tonnellate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980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sz="1400" b="0" i="0" u="none" strike="noStrike" baseline="0"/>
              <a:t>Andamento dei volumi scambiati di biscotti e snack dolci in Francia (2014=100) </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cat>
            <c:strRef>
              <c:f>Market!$H$132:$Q$132</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Market!$H$133:$Q$133</c:f>
              <c:numCache>
                <c:formatCode>0.00</c:formatCode>
                <c:ptCount val="10"/>
                <c:pt idx="0">
                  <c:v>100</c:v>
                </c:pt>
                <c:pt idx="1">
                  <c:v>99.663735126745991</c:v>
                </c:pt>
                <c:pt idx="2">
                  <c:v>100.12933264355924</c:v>
                </c:pt>
                <c:pt idx="3">
                  <c:v>99.560269011898598</c:v>
                </c:pt>
                <c:pt idx="4">
                  <c:v>98.49974133471288</c:v>
                </c:pt>
                <c:pt idx="5">
                  <c:v>98.21520951888256</c:v>
                </c:pt>
                <c:pt idx="6">
                  <c:v>101.08639420589756</c:v>
                </c:pt>
                <c:pt idx="7">
                  <c:v>102.5866528711847</c:v>
                </c:pt>
                <c:pt idx="8">
                  <c:v>101.44852560786342</c:v>
                </c:pt>
                <c:pt idx="9">
                  <c:v>100.43973098810139</c:v>
                </c:pt>
              </c:numCache>
            </c:numRef>
          </c:val>
          <c:smooth val="0"/>
          <c:extLst>
            <c:ext xmlns:c16="http://schemas.microsoft.com/office/drawing/2014/chart" uri="{C3380CC4-5D6E-409C-BE32-E72D297353CC}">
              <c16:uniqueId val="{00000000-B18E-7249-94B2-11F27C6EE575}"/>
            </c:ext>
          </c:extLst>
        </c:ser>
        <c:dLbls>
          <c:showLegendKey val="0"/>
          <c:showVal val="0"/>
          <c:showCatName val="0"/>
          <c:showSerName val="0"/>
          <c:showPercent val="0"/>
          <c:showBubbleSize val="0"/>
        </c:dLbls>
        <c:smooth val="0"/>
        <c:axId val="349279728"/>
        <c:axId val="589958768"/>
      </c:lineChart>
      <c:catAx>
        <c:axId val="34927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9958768"/>
        <c:crosses val="autoZero"/>
        <c:auto val="1"/>
        <c:lblAlgn val="ctr"/>
        <c:lblOffset val="100"/>
        <c:noMultiLvlLbl val="0"/>
      </c:catAx>
      <c:valAx>
        <c:axId val="589958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4927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Andamento volumi - confronto</a:t>
            </a:r>
            <a:r>
              <a:rPr lang="it-IT" baseline="0"/>
              <a:t> con Competitors</a:t>
            </a: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strRef>
              <c:f>Market!$D$166</c:f>
              <c:strCache>
                <c:ptCount val="1"/>
                <c:pt idx="0">
                  <c:v>Belgium</c:v>
                </c:pt>
              </c:strCache>
            </c:strRef>
          </c:tx>
          <c:spPr>
            <a:ln w="28575" cap="rnd">
              <a:solidFill>
                <a:schemeClr val="accent1"/>
              </a:solidFill>
              <a:round/>
            </a:ln>
            <a:effectLst/>
          </c:spPr>
          <c:marker>
            <c:symbol val="none"/>
          </c:marker>
          <c:cat>
            <c:strRef>
              <c:f>Market!$E$165:$N$165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Market!$E$166:$N$166</c:f>
              <c:numCache>
                <c:formatCode>0.00</c:formatCode>
                <c:ptCount val="10"/>
                <c:pt idx="0">
                  <c:v>100</c:v>
                </c:pt>
                <c:pt idx="1">
                  <c:v>99.653579676674369</c:v>
                </c:pt>
                <c:pt idx="2">
                  <c:v>98.960739030023106</c:v>
                </c:pt>
                <c:pt idx="3">
                  <c:v>98.036951501154746</c:v>
                </c:pt>
                <c:pt idx="4">
                  <c:v>97.459584295612018</c:v>
                </c:pt>
                <c:pt idx="5">
                  <c:v>97.228637413394921</c:v>
                </c:pt>
                <c:pt idx="6">
                  <c:v>97.575057736720566</c:v>
                </c:pt>
                <c:pt idx="7">
                  <c:v>96.651270207852207</c:v>
                </c:pt>
                <c:pt idx="8">
                  <c:v>96.189376443418013</c:v>
                </c:pt>
                <c:pt idx="9">
                  <c:v>96.882217090069304</c:v>
                </c:pt>
              </c:numCache>
            </c:numRef>
          </c:val>
          <c:smooth val="0"/>
          <c:extLst>
            <c:ext xmlns:c16="http://schemas.microsoft.com/office/drawing/2014/chart" uri="{C3380CC4-5D6E-409C-BE32-E72D297353CC}">
              <c16:uniqueId val="{00000000-DBD7-6E47-8E5F-2830FA8920B9}"/>
            </c:ext>
          </c:extLst>
        </c:ser>
        <c:ser>
          <c:idx val="1"/>
          <c:order val="1"/>
          <c:tx>
            <c:strRef>
              <c:f>Market!$D$167</c:f>
              <c:strCache>
                <c:ptCount val="1"/>
                <c:pt idx="0">
                  <c:v>France</c:v>
                </c:pt>
              </c:strCache>
            </c:strRef>
          </c:tx>
          <c:spPr>
            <a:ln w="28575" cap="rnd">
              <a:solidFill>
                <a:schemeClr val="accent2"/>
              </a:solidFill>
              <a:round/>
            </a:ln>
            <a:effectLst/>
          </c:spPr>
          <c:marker>
            <c:symbol val="none"/>
          </c:marker>
          <c:cat>
            <c:strRef>
              <c:f>Market!$E$165:$N$165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Market!$E$167:$N$167</c:f>
              <c:numCache>
                <c:formatCode>0.00</c:formatCode>
                <c:ptCount val="10"/>
                <c:pt idx="0">
                  <c:v>100</c:v>
                </c:pt>
                <c:pt idx="1">
                  <c:v>99.663735126745991</c:v>
                </c:pt>
                <c:pt idx="2">
                  <c:v>100.12933264355924</c:v>
                </c:pt>
                <c:pt idx="3">
                  <c:v>99.560269011898598</c:v>
                </c:pt>
                <c:pt idx="4">
                  <c:v>98.49974133471288</c:v>
                </c:pt>
                <c:pt idx="5">
                  <c:v>98.21520951888256</c:v>
                </c:pt>
                <c:pt idx="6">
                  <c:v>101.08639420589756</c:v>
                </c:pt>
                <c:pt idx="7">
                  <c:v>102.5866528711847</c:v>
                </c:pt>
                <c:pt idx="8">
                  <c:v>101.44852560786342</c:v>
                </c:pt>
                <c:pt idx="9">
                  <c:v>100.43973098810139</c:v>
                </c:pt>
              </c:numCache>
            </c:numRef>
          </c:val>
          <c:smooth val="0"/>
          <c:extLst>
            <c:ext xmlns:c16="http://schemas.microsoft.com/office/drawing/2014/chart" uri="{C3380CC4-5D6E-409C-BE32-E72D297353CC}">
              <c16:uniqueId val="{00000001-DBD7-6E47-8E5F-2830FA8920B9}"/>
            </c:ext>
          </c:extLst>
        </c:ser>
        <c:ser>
          <c:idx val="2"/>
          <c:order val="2"/>
          <c:tx>
            <c:strRef>
              <c:f>Market!$D$168</c:f>
              <c:strCache>
                <c:ptCount val="1"/>
                <c:pt idx="0">
                  <c:v>Germany</c:v>
                </c:pt>
              </c:strCache>
            </c:strRef>
          </c:tx>
          <c:spPr>
            <a:ln w="28575" cap="rnd">
              <a:solidFill>
                <a:schemeClr val="accent3"/>
              </a:solidFill>
              <a:round/>
            </a:ln>
            <a:effectLst/>
          </c:spPr>
          <c:marker>
            <c:symbol val="none"/>
          </c:marker>
          <c:cat>
            <c:strRef>
              <c:f>Market!$E$165:$N$165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Market!$E$168:$N$168</c:f>
              <c:numCache>
                <c:formatCode>0.00</c:formatCode>
                <c:ptCount val="10"/>
                <c:pt idx="0">
                  <c:v>100</c:v>
                </c:pt>
                <c:pt idx="1">
                  <c:v>103.99399399399401</c:v>
                </c:pt>
                <c:pt idx="2">
                  <c:v>106.09609609609609</c:v>
                </c:pt>
                <c:pt idx="3">
                  <c:v>109.06906906906906</c:v>
                </c:pt>
                <c:pt idx="4">
                  <c:v>108.3183183183183</c:v>
                </c:pt>
                <c:pt idx="5">
                  <c:v>111.02102102102103</c:v>
                </c:pt>
                <c:pt idx="6">
                  <c:v>117.80780780780782</c:v>
                </c:pt>
                <c:pt idx="7">
                  <c:v>121.14114114114113</c:v>
                </c:pt>
                <c:pt idx="8">
                  <c:v>121.29129129129129</c:v>
                </c:pt>
                <c:pt idx="9">
                  <c:v>119.81981981981981</c:v>
                </c:pt>
              </c:numCache>
            </c:numRef>
          </c:val>
          <c:smooth val="0"/>
          <c:extLst>
            <c:ext xmlns:c16="http://schemas.microsoft.com/office/drawing/2014/chart" uri="{C3380CC4-5D6E-409C-BE32-E72D297353CC}">
              <c16:uniqueId val="{00000002-DBD7-6E47-8E5F-2830FA8920B9}"/>
            </c:ext>
          </c:extLst>
        </c:ser>
        <c:ser>
          <c:idx val="3"/>
          <c:order val="3"/>
          <c:tx>
            <c:strRef>
              <c:f>Market!$D$169</c:f>
              <c:strCache>
                <c:ptCount val="1"/>
                <c:pt idx="0">
                  <c:v>Italy</c:v>
                </c:pt>
              </c:strCache>
            </c:strRef>
          </c:tx>
          <c:spPr>
            <a:ln w="28575" cap="rnd">
              <a:solidFill>
                <a:schemeClr val="accent4"/>
              </a:solidFill>
              <a:round/>
            </a:ln>
            <a:effectLst/>
          </c:spPr>
          <c:marker>
            <c:symbol val="none"/>
          </c:marker>
          <c:cat>
            <c:strRef>
              <c:f>Market!$E$165:$N$165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Market!$E$169:$N$169</c:f>
              <c:numCache>
                <c:formatCode>0.00</c:formatCode>
                <c:ptCount val="10"/>
                <c:pt idx="0">
                  <c:v>100</c:v>
                </c:pt>
                <c:pt idx="1">
                  <c:v>99.103825136612016</c:v>
                </c:pt>
                <c:pt idx="2">
                  <c:v>98.928961748633881</c:v>
                </c:pt>
                <c:pt idx="3">
                  <c:v>101.24590163934425</c:v>
                </c:pt>
                <c:pt idx="4">
                  <c:v>103.62841530054645</c:v>
                </c:pt>
                <c:pt idx="5">
                  <c:v>106.44808743169398</c:v>
                </c:pt>
                <c:pt idx="6">
                  <c:v>116.56830601092895</c:v>
                </c:pt>
                <c:pt idx="7">
                  <c:v>115.84699453551912</c:v>
                </c:pt>
                <c:pt idx="8">
                  <c:v>115.84699453551912</c:v>
                </c:pt>
                <c:pt idx="9">
                  <c:v>117.07103825136613</c:v>
                </c:pt>
              </c:numCache>
            </c:numRef>
          </c:val>
          <c:smooth val="0"/>
          <c:extLst>
            <c:ext xmlns:c16="http://schemas.microsoft.com/office/drawing/2014/chart" uri="{C3380CC4-5D6E-409C-BE32-E72D297353CC}">
              <c16:uniqueId val="{00000003-DBD7-6E47-8E5F-2830FA8920B9}"/>
            </c:ext>
          </c:extLst>
        </c:ser>
        <c:ser>
          <c:idx val="4"/>
          <c:order val="4"/>
          <c:tx>
            <c:strRef>
              <c:f>Market!$D$170</c:f>
              <c:strCache>
                <c:ptCount val="1"/>
                <c:pt idx="0">
                  <c:v>Netherlands</c:v>
                </c:pt>
              </c:strCache>
            </c:strRef>
          </c:tx>
          <c:spPr>
            <a:ln w="28575" cap="rnd">
              <a:solidFill>
                <a:schemeClr val="accent5"/>
              </a:solidFill>
              <a:round/>
            </a:ln>
            <a:effectLst/>
          </c:spPr>
          <c:marker>
            <c:symbol val="none"/>
          </c:marker>
          <c:cat>
            <c:strRef>
              <c:f>Market!$E$165:$N$165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Market!$E$170:$N$170</c:f>
              <c:numCache>
                <c:formatCode>0.00</c:formatCode>
                <c:ptCount val="10"/>
                <c:pt idx="0">
                  <c:v>100</c:v>
                </c:pt>
                <c:pt idx="1">
                  <c:v>95.235259082787366</c:v>
                </c:pt>
                <c:pt idx="2">
                  <c:v>92.376414532459791</c:v>
                </c:pt>
                <c:pt idx="3">
                  <c:v>90.768314472900542</c:v>
                </c:pt>
                <c:pt idx="4">
                  <c:v>89.100655151876111</c:v>
                </c:pt>
                <c:pt idx="5">
                  <c:v>88.266825491363903</c:v>
                </c:pt>
                <c:pt idx="6">
                  <c:v>88.385944014294225</c:v>
                </c:pt>
                <c:pt idx="7">
                  <c:v>88.266825491363903</c:v>
                </c:pt>
                <c:pt idx="8">
                  <c:v>87.849910661107799</c:v>
                </c:pt>
                <c:pt idx="9">
                  <c:v>87.730792138177492</c:v>
                </c:pt>
              </c:numCache>
            </c:numRef>
          </c:val>
          <c:smooth val="0"/>
          <c:extLst>
            <c:ext xmlns:c16="http://schemas.microsoft.com/office/drawing/2014/chart" uri="{C3380CC4-5D6E-409C-BE32-E72D297353CC}">
              <c16:uniqueId val="{00000004-DBD7-6E47-8E5F-2830FA8920B9}"/>
            </c:ext>
          </c:extLst>
        </c:ser>
        <c:ser>
          <c:idx val="5"/>
          <c:order val="5"/>
          <c:tx>
            <c:strRef>
              <c:f>Market!$D$171</c:f>
              <c:strCache>
                <c:ptCount val="1"/>
                <c:pt idx="0">
                  <c:v>Spain</c:v>
                </c:pt>
              </c:strCache>
            </c:strRef>
          </c:tx>
          <c:spPr>
            <a:ln w="28575" cap="rnd">
              <a:solidFill>
                <a:schemeClr val="accent6"/>
              </a:solidFill>
              <a:round/>
            </a:ln>
            <a:effectLst/>
          </c:spPr>
          <c:marker>
            <c:symbol val="none"/>
          </c:marker>
          <c:cat>
            <c:strRef>
              <c:f>Market!$E$165:$N$165</c:f>
              <c:strCache>
                <c:ptCount val="10"/>
                <c:pt idx="0">
                  <c:v>2014</c:v>
                </c:pt>
                <c:pt idx="1">
                  <c:v>2015</c:v>
                </c:pt>
                <c:pt idx="2">
                  <c:v>2016</c:v>
                </c:pt>
                <c:pt idx="3">
                  <c:v>2017</c:v>
                </c:pt>
                <c:pt idx="4">
                  <c:v>2018</c:v>
                </c:pt>
                <c:pt idx="5">
                  <c:v>2019</c:v>
                </c:pt>
                <c:pt idx="6">
                  <c:v>2020</c:v>
                </c:pt>
                <c:pt idx="7">
                  <c:v>2021</c:v>
                </c:pt>
                <c:pt idx="8">
                  <c:v>2022</c:v>
                </c:pt>
                <c:pt idx="9">
                  <c:v>2023</c:v>
                </c:pt>
              </c:strCache>
            </c:strRef>
          </c:cat>
          <c:val>
            <c:numRef>
              <c:f>Market!$E$171:$N$171</c:f>
              <c:numCache>
                <c:formatCode>0.00</c:formatCode>
                <c:ptCount val="10"/>
                <c:pt idx="0">
                  <c:v>100</c:v>
                </c:pt>
                <c:pt idx="1">
                  <c:v>98.518274613105035</c:v>
                </c:pt>
                <c:pt idx="2">
                  <c:v>97.892657227527167</c:v>
                </c:pt>
                <c:pt idx="3">
                  <c:v>97.003621995390205</c:v>
                </c:pt>
                <c:pt idx="4">
                  <c:v>97.892657227527167</c:v>
                </c:pt>
                <c:pt idx="5">
                  <c:v>99.374382614422132</c:v>
                </c:pt>
                <c:pt idx="6">
                  <c:v>103.85248600592689</c:v>
                </c:pt>
                <c:pt idx="7">
                  <c:v>101.67928877181429</c:v>
                </c:pt>
                <c:pt idx="8">
                  <c:v>100.5597629239381</c:v>
                </c:pt>
                <c:pt idx="9">
                  <c:v>100.6256173855779</c:v>
                </c:pt>
              </c:numCache>
            </c:numRef>
          </c:val>
          <c:smooth val="0"/>
          <c:extLst>
            <c:ext xmlns:c16="http://schemas.microsoft.com/office/drawing/2014/chart" uri="{C3380CC4-5D6E-409C-BE32-E72D297353CC}">
              <c16:uniqueId val="{00000005-DBD7-6E47-8E5F-2830FA8920B9}"/>
            </c:ext>
          </c:extLst>
        </c:ser>
        <c:dLbls>
          <c:showLegendKey val="0"/>
          <c:showVal val="0"/>
          <c:showCatName val="0"/>
          <c:showSerName val="0"/>
          <c:showPercent val="0"/>
          <c:showBubbleSize val="0"/>
        </c:dLbls>
        <c:smooth val="0"/>
        <c:axId val="442350816"/>
        <c:axId val="582238544"/>
      </c:lineChart>
      <c:catAx>
        <c:axId val="4423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Anni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82238544"/>
        <c:crosses val="autoZero"/>
        <c:auto val="1"/>
        <c:lblAlgn val="ctr"/>
        <c:lblOffset val="100"/>
        <c:noMultiLvlLbl val="0"/>
      </c:catAx>
      <c:valAx>
        <c:axId val="582238544"/>
        <c:scaling>
          <c:orientation val="minMax"/>
          <c:max val="125"/>
          <c:min val="8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Indice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4235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59.xml"/><Relationship Id="rId13" Type="http://schemas.openxmlformats.org/officeDocument/2006/relationships/chart" Target="../charts/chart61.xml"/><Relationship Id="rId3" Type="http://schemas.openxmlformats.org/officeDocument/2006/relationships/chart" Target="../charts/chart54.xml"/><Relationship Id="rId7" Type="http://schemas.openxmlformats.org/officeDocument/2006/relationships/chart" Target="../charts/chart58.xml"/><Relationship Id="rId12" Type="http://schemas.openxmlformats.org/officeDocument/2006/relationships/chart" Target="../charts/chart60.xml"/><Relationship Id="rId2" Type="http://schemas.openxmlformats.org/officeDocument/2006/relationships/chart" Target="../charts/chart53.xml"/><Relationship Id="rId1" Type="http://schemas.openxmlformats.org/officeDocument/2006/relationships/chart" Target="../charts/chart52.xml"/><Relationship Id="rId6" Type="http://schemas.openxmlformats.org/officeDocument/2006/relationships/chart" Target="../charts/chart57.xml"/><Relationship Id="rId11" Type="http://schemas.openxmlformats.org/officeDocument/2006/relationships/image" Target="../media/image1.png"/><Relationship Id="rId5" Type="http://schemas.openxmlformats.org/officeDocument/2006/relationships/chart" Target="../charts/chart56.xml"/><Relationship Id="rId4" Type="http://schemas.openxmlformats.org/officeDocument/2006/relationships/chart" Target="../charts/chart55.xml"/><Relationship Id="rId9" Type="http://schemas.openxmlformats.org/officeDocument/2006/relationships/customXml" Target="../ink/ink1.xml"/><Relationship Id="rId14" Type="http://schemas.openxmlformats.org/officeDocument/2006/relationships/image" Target="../media/image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ustomXml" Target="../ink/ink6.xml"/><Relationship Id="rId3" Type="http://schemas.openxmlformats.org/officeDocument/2006/relationships/chart" Target="../charts/chart64.xml"/><Relationship Id="rId7" Type="http://schemas.openxmlformats.org/officeDocument/2006/relationships/customXml" Target="../ink/ink3.xml"/><Relationship Id="rId12" Type="http://schemas.openxmlformats.org/officeDocument/2006/relationships/image" Target="../media/image5.png"/><Relationship Id="rId2" Type="http://schemas.openxmlformats.org/officeDocument/2006/relationships/chart" Target="../charts/chart63.xml"/><Relationship Id="rId1" Type="http://schemas.openxmlformats.org/officeDocument/2006/relationships/chart" Target="../charts/chart62.xml"/><Relationship Id="rId6" Type="http://schemas.openxmlformats.org/officeDocument/2006/relationships/image" Target="../media/image20.png"/><Relationship Id="rId11" Type="http://schemas.openxmlformats.org/officeDocument/2006/relationships/customXml" Target="../ink/ink5.xml"/><Relationship Id="rId5" Type="http://schemas.openxmlformats.org/officeDocument/2006/relationships/customXml" Target="../ink/ink2.xml"/><Relationship Id="rId10" Type="http://schemas.openxmlformats.org/officeDocument/2006/relationships/image" Target="../media/image4.png"/><Relationship Id="rId4" Type="http://schemas.openxmlformats.org/officeDocument/2006/relationships/chart" Target="../charts/chart65.xml"/><Relationship Id="rId9" Type="http://schemas.openxmlformats.org/officeDocument/2006/relationships/customXml" Target="../ink/ink4.xml"/><Relationship Id="rId14" Type="http://schemas.openxmlformats.org/officeDocument/2006/relationships/image" Target="../media/image6.png"/></Relationships>
</file>

<file path=xl/drawings/_rels/drawing21.xml.rels><?xml version="1.0" encoding="UTF-8" standalone="yes"?>
<Relationships xmlns="http://schemas.openxmlformats.org/package/2006/relationships"><Relationship Id="rId2" Type="http://schemas.openxmlformats.org/officeDocument/2006/relationships/chart" Target="../charts/chart66.xml"/><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13" Type="http://schemas.openxmlformats.org/officeDocument/2006/relationships/chart" Target="../charts/chart41.xml"/><Relationship Id="rId18" Type="http://schemas.openxmlformats.org/officeDocument/2006/relationships/chart" Target="../charts/chart46.xml"/><Relationship Id="rId3" Type="http://schemas.openxmlformats.org/officeDocument/2006/relationships/chart" Target="../charts/chart31.xml"/><Relationship Id="rId21" Type="http://schemas.openxmlformats.org/officeDocument/2006/relationships/chart" Target="../charts/chart49.xml"/><Relationship Id="rId7" Type="http://schemas.openxmlformats.org/officeDocument/2006/relationships/chart" Target="../charts/chart35.xml"/><Relationship Id="rId12" Type="http://schemas.openxmlformats.org/officeDocument/2006/relationships/chart" Target="../charts/chart40.xml"/><Relationship Id="rId17" Type="http://schemas.openxmlformats.org/officeDocument/2006/relationships/chart" Target="../charts/chart45.xml"/><Relationship Id="rId2" Type="http://schemas.openxmlformats.org/officeDocument/2006/relationships/chart" Target="../charts/chart30.xml"/><Relationship Id="rId16" Type="http://schemas.openxmlformats.org/officeDocument/2006/relationships/chart" Target="../charts/chart44.xml"/><Relationship Id="rId20" Type="http://schemas.openxmlformats.org/officeDocument/2006/relationships/chart" Target="../charts/chart48.xml"/><Relationship Id="rId1" Type="http://schemas.openxmlformats.org/officeDocument/2006/relationships/chart" Target="../charts/chart29.xml"/><Relationship Id="rId6" Type="http://schemas.openxmlformats.org/officeDocument/2006/relationships/chart" Target="../charts/chart34.xml"/><Relationship Id="rId11" Type="http://schemas.openxmlformats.org/officeDocument/2006/relationships/chart" Target="../charts/chart39.xml"/><Relationship Id="rId5" Type="http://schemas.openxmlformats.org/officeDocument/2006/relationships/chart" Target="../charts/chart33.xml"/><Relationship Id="rId15" Type="http://schemas.openxmlformats.org/officeDocument/2006/relationships/chart" Target="../charts/chart43.xml"/><Relationship Id="rId23" Type="http://schemas.openxmlformats.org/officeDocument/2006/relationships/chart" Target="../charts/chart51.xml"/><Relationship Id="rId10" Type="http://schemas.openxmlformats.org/officeDocument/2006/relationships/chart" Target="../charts/chart38.xml"/><Relationship Id="rId19" Type="http://schemas.openxmlformats.org/officeDocument/2006/relationships/chart" Target="../charts/chart47.xml"/><Relationship Id="rId4" Type="http://schemas.openxmlformats.org/officeDocument/2006/relationships/chart" Target="../charts/chart32.xml"/><Relationship Id="rId9" Type="http://schemas.openxmlformats.org/officeDocument/2006/relationships/chart" Target="../charts/chart37.xml"/><Relationship Id="rId14" Type="http://schemas.openxmlformats.org/officeDocument/2006/relationships/chart" Target="../charts/chart42.xml"/><Relationship Id="rId22" Type="http://schemas.openxmlformats.org/officeDocument/2006/relationships/chart" Target="../charts/chart50.xml"/></Relationships>
</file>

<file path=xl/drawings/drawing1.xml><?xml version="1.0" encoding="utf-8"?>
<xdr:wsDr xmlns:xdr="http://schemas.openxmlformats.org/drawingml/2006/spreadsheetDrawing" xmlns:a="http://schemas.openxmlformats.org/drawingml/2006/main">
  <xdr:twoCellAnchor>
    <xdr:from>
      <xdr:col>8</xdr:col>
      <xdr:colOff>761998</xdr:colOff>
      <xdr:row>1</xdr:row>
      <xdr:rowOff>309390</xdr:rowOff>
    </xdr:from>
    <xdr:to>
      <xdr:col>15</xdr:col>
      <xdr:colOff>442466</xdr:colOff>
      <xdr:row>15</xdr:row>
      <xdr:rowOff>68090</xdr:rowOff>
    </xdr:to>
    <xdr:graphicFrame macro="">
      <xdr:nvGraphicFramePr>
        <xdr:cNvPr id="3" name="Grafico 2">
          <a:extLst>
            <a:ext uri="{FF2B5EF4-FFF2-40B4-BE49-F238E27FC236}">
              <a16:creationId xmlns:a16="http://schemas.microsoft.com/office/drawing/2014/main" id="{583A923B-454E-3838-949D-C00BC8640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761998</xdr:colOff>
      <xdr:row>15</xdr:row>
      <xdr:rowOff>137940</xdr:rowOff>
    </xdr:from>
    <xdr:to>
      <xdr:col>15</xdr:col>
      <xdr:colOff>442466</xdr:colOff>
      <xdr:row>28</xdr:row>
      <xdr:rowOff>99840</xdr:rowOff>
    </xdr:to>
    <xdr:graphicFrame macro="">
      <xdr:nvGraphicFramePr>
        <xdr:cNvPr id="2" name="Grafico 1">
          <a:extLst>
            <a:ext uri="{FF2B5EF4-FFF2-40B4-BE49-F238E27FC236}">
              <a16:creationId xmlns:a16="http://schemas.microsoft.com/office/drawing/2014/main" id="{A5BAF849-842D-CF6A-21A1-04F35BEC1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761998</xdr:colOff>
      <xdr:row>29</xdr:row>
      <xdr:rowOff>201440</xdr:rowOff>
    </xdr:from>
    <xdr:to>
      <xdr:col>15</xdr:col>
      <xdr:colOff>442466</xdr:colOff>
      <xdr:row>42</xdr:row>
      <xdr:rowOff>163340</xdr:rowOff>
    </xdr:to>
    <xdr:graphicFrame macro="">
      <xdr:nvGraphicFramePr>
        <xdr:cNvPr id="4" name="Grafico 3">
          <a:extLst>
            <a:ext uri="{FF2B5EF4-FFF2-40B4-BE49-F238E27FC236}">
              <a16:creationId xmlns:a16="http://schemas.microsoft.com/office/drawing/2014/main" id="{E017509E-C6E9-07A7-79C2-F2685D9FA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761998</xdr:colOff>
      <xdr:row>44</xdr:row>
      <xdr:rowOff>139700</xdr:rowOff>
    </xdr:from>
    <xdr:to>
      <xdr:col>15</xdr:col>
      <xdr:colOff>442466</xdr:colOff>
      <xdr:row>57</xdr:row>
      <xdr:rowOff>101600</xdr:rowOff>
    </xdr:to>
    <xdr:graphicFrame macro="">
      <xdr:nvGraphicFramePr>
        <xdr:cNvPr id="5" name="Grafico 4">
          <a:extLst>
            <a:ext uri="{FF2B5EF4-FFF2-40B4-BE49-F238E27FC236}">
              <a16:creationId xmlns:a16="http://schemas.microsoft.com/office/drawing/2014/main" id="{7A2226F2-3E87-6FE8-2AA0-A5A7B0B0C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666748</xdr:colOff>
      <xdr:row>58</xdr:row>
      <xdr:rowOff>76200</xdr:rowOff>
    </xdr:from>
    <xdr:to>
      <xdr:col>22</xdr:col>
      <xdr:colOff>552448</xdr:colOff>
      <xdr:row>82</xdr:row>
      <xdr:rowOff>127000</xdr:rowOff>
    </xdr:to>
    <xdr:graphicFrame macro="">
      <xdr:nvGraphicFramePr>
        <xdr:cNvPr id="6" name="Grafico 5">
          <a:extLst>
            <a:ext uri="{FF2B5EF4-FFF2-40B4-BE49-F238E27FC236}">
              <a16:creationId xmlns:a16="http://schemas.microsoft.com/office/drawing/2014/main" id="{317DF4B0-A202-7058-4A78-3C1D0063F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666749</xdr:colOff>
      <xdr:row>83</xdr:row>
      <xdr:rowOff>32632</xdr:rowOff>
    </xdr:from>
    <xdr:to>
      <xdr:col>22</xdr:col>
      <xdr:colOff>552449</xdr:colOff>
      <xdr:row>108</xdr:row>
      <xdr:rowOff>159632</xdr:rowOff>
    </xdr:to>
    <xdr:graphicFrame macro="">
      <xdr:nvGraphicFramePr>
        <xdr:cNvPr id="7" name="Grafico 6">
          <a:extLst>
            <a:ext uri="{FF2B5EF4-FFF2-40B4-BE49-F238E27FC236}">
              <a16:creationId xmlns:a16="http://schemas.microsoft.com/office/drawing/2014/main" id="{7DDA41DE-97B3-6070-F092-7E5BD80FB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431800</xdr:colOff>
      <xdr:row>112</xdr:row>
      <xdr:rowOff>76200</xdr:rowOff>
    </xdr:from>
    <xdr:to>
      <xdr:col>21</xdr:col>
      <xdr:colOff>406400</xdr:colOff>
      <xdr:row>130</xdr:row>
      <xdr:rowOff>76200</xdr:rowOff>
    </xdr:to>
    <xdr:graphicFrame macro="">
      <xdr:nvGraphicFramePr>
        <xdr:cNvPr id="8" name="Grafico 7">
          <a:extLst>
            <a:ext uri="{FF2B5EF4-FFF2-40B4-BE49-F238E27FC236}">
              <a16:creationId xmlns:a16="http://schemas.microsoft.com/office/drawing/2014/main" id="{3B46CDE9-C7BC-4C7E-BD75-076C4101A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431800</xdr:colOff>
      <xdr:row>134</xdr:row>
      <xdr:rowOff>165100</xdr:rowOff>
    </xdr:from>
    <xdr:to>
      <xdr:col>21</xdr:col>
      <xdr:colOff>406400</xdr:colOff>
      <xdr:row>152</xdr:row>
      <xdr:rowOff>165100</xdr:rowOff>
    </xdr:to>
    <xdr:graphicFrame macro="">
      <xdr:nvGraphicFramePr>
        <xdr:cNvPr id="10" name="Grafico 9">
          <a:extLst>
            <a:ext uri="{FF2B5EF4-FFF2-40B4-BE49-F238E27FC236}">
              <a16:creationId xmlns:a16="http://schemas.microsoft.com/office/drawing/2014/main" id="{5A78E9BA-AC73-FA1C-8829-BF245FA7C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266699</xdr:colOff>
      <xdr:row>155</xdr:row>
      <xdr:rowOff>94898</xdr:rowOff>
    </xdr:from>
    <xdr:to>
      <xdr:col>23</xdr:col>
      <xdr:colOff>152399</xdr:colOff>
      <xdr:row>181</xdr:row>
      <xdr:rowOff>158398</xdr:rowOff>
    </xdr:to>
    <xdr:graphicFrame macro="">
      <xdr:nvGraphicFramePr>
        <xdr:cNvPr id="11" name="Grafico 10">
          <a:extLst>
            <a:ext uri="{FF2B5EF4-FFF2-40B4-BE49-F238E27FC236}">
              <a16:creationId xmlns:a16="http://schemas.microsoft.com/office/drawing/2014/main" id="{5FF8F49C-FB44-F7B4-86E0-06C9DA88D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266699</xdr:colOff>
      <xdr:row>183</xdr:row>
      <xdr:rowOff>170046</xdr:rowOff>
    </xdr:from>
    <xdr:to>
      <xdr:col>23</xdr:col>
      <xdr:colOff>152399</xdr:colOff>
      <xdr:row>210</xdr:row>
      <xdr:rowOff>30346</xdr:rowOff>
    </xdr:to>
    <xdr:graphicFrame macro="">
      <xdr:nvGraphicFramePr>
        <xdr:cNvPr id="12" name="Grafico 11">
          <a:extLst>
            <a:ext uri="{FF2B5EF4-FFF2-40B4-BE49-F238E27FC236}">
              <a16:creationId xmlns:a16="http://schemas.microsoft.com/office/drawing/2014/main" id="{A0E3840D-D326-9DDF-1943-F5D481C02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803008</xdr:colOff>
      <xdr:row>214</xdr:row>
      <xdr:rowOff>79375</xdr:rowOff>
    </xdr:from>
    <xdr:to>
      <xdr:col>26</xdr:col>
      <xdr:colOff>777608</xdr:colOff>
      <xdr:row>231</xdr:row>
      <xdr:rowOff>142875</xdr:rowOff>
    </xdr:to>
    <xdr:graphicFrame macro="">
      <xdr:nvGraphicFramePr>
        <xdr:cNvPr id="9" name="Grafico 8">
          <a:extLst>
            <a:ext uri="{FF2B5EF4-FFF2-40B4-BE49-F238E27FC236}">
              <a16:creationId xmlns:a16="http://schemas.microsoft.com/office/drawing/2014/main" id="{F60CD686-FCF3-43A1-DF1C-AE6484B975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29105</xdr:colOff>
      <xdr:row>235</xdr:row>
      <xdr:rowOff>130618</xdr:rowOff>
    </xdr:from>
    <xdr:to>
      <xdr:col>26</xdr:col>
      <xdr:colOff>740305</xdr:colOff>
      <xdr:row>261</xdr:row>
      <xdr:rowOff>194118</xdr:rowOff>
    </xdr:to>
    <xdr:graphicFrame macro="">
      <xdr:nvGraphicFramePr>
        <xdr:cNvPr id="13" name="Grafico 12">
          <a:extLst>
            <a:ext uri="{FF2B5EF4-FFF2-40B4-BE49-F238E27FC236}">
              <a16:creationId xmlns:a16="http://schemas.microsoft.com/office/drawing/2014/main" id="{36E8B3F7-E109-F2F6-6DDA-71849C75A8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387350</xdr:colOff>
      <xdr:row>29</xdr:row>
      <xdr:rowOff>201440</xdr:rowOff>
    </xdr:from>
    <xdr:to>
      <xdr:col>30</xdr:col>
      <xdr:colOff>67818</xdr:colOff>
      <xdr:row>42</xdr:row>
      <xdr:rowOff>163340</xdr:rowOff>
    </xdr:to>
    <xdr:graphicFrame macro="">
      <xdr:nvGraphicFramePr>
        <xdr:cNvPr id="16" name="Grafico 15">
          <a:extLst>
            <a:ext uri="{FF2B5EF4-FFF2-40B4-BE49-F238E27FC236}">
              <a16:creationId xmlns:a16="http://schemas.microsoft.com/office/drawing/2014/main" id="{B50E98DD-C357-5F61-D880-EFF0CBF8E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642056</xdr:colOff>
      <xdr:row>266</xdr:row>
      <xdr:rowOff>84666</xdr:rowOff>
    </xdr:from>
    <xdr:to>
      <xdr:col>13</xdr:col>
      <xdr:colOff>218723</xdr:colOff>
      <xdr:row>281</xdr:row>
      <xdr:rowOff>9879</xdr:rowOff>
    </xdr:to>
    <xdr:graphicFrame macro="">
      <xdr:nvGraphicFramePr>
        <xdr:cNvPr id="17" name="Grafico 16">
          <a:extLst>
            <a:ext uri="{FF2B5EF4-FFF2-40B4-BE49-F238E27FC236}">
              <a16:creationId xmlns:a16="http://schemas.microsoft.com/office/drawing/2014/main" id="{6C809950-CC31-6AB7-EA05-D38AA6DAFC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461954</xdr:colOff>
      <xdr:row>280</xdr:row>
      <xdr:rowOff>149430</xdr:rowOff>
    </xdr:from>
    <xdr:to>
      <xdr:col>31</xdr:col>
      <xdr:colOff>137398</xdr:colOff>
      <xdr:row>299</xdr:row>
      <xdr:rowOff>124030</xdr:rowOff>
    </xdr:to>
    <xdr:graphicFrame macro="">
      <xdr:nvGraphicFramePr>
        <xdr:cNvPr id="20" name="Grafico 19">
          <a:extLst>
            <a:ext uri="{FF2B5EF4-FFF2-40B4-BE49-F238E27FC236}">
              <a16:creationId xmlns:a16="http://schemas.microsoft.com/office/drawing/2014/main" id="{E9A2705C-1564-472F-CD3A-A7ED00E72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225776</xdr:colOff>
      <xdr:row>301</xdr:row>
      <xdr:rowOff>11289</xdr:rowOff>
    </xdr:from>
    <xdr:to>
      <xdr:col>24</xdr:col>
      <xdr:colOff>169333</xdr:colOff>
      <xdr:row>322</xdr:row>
      <xdr:rowOff>155223</xdr:rowOff>
    </xdr:to>
    <xdr:graphicFrame macro="">
      <xdr:nvGraphicFramePr>
        <xdr:cNvPr id="21" name="Grafico 20">
          <a:extLst>
            <a:ext uri="{FF2B5EF4-FFF2-40B4-BE49-F238E27FC236}">
              <a16:creationId xmlns:a16="http://schemas.microsoft.com/office/drawing/2014/main" id="{BEF02612-99A1-746D-5344-724E35EA9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728134</xdr:colOff>
      <xdr:row>323</xdr:row>
      <xdr:rowOff>101600</xdr:rowOff>
    </xdr:from>
    <xdr:to>
      <xdr:col>16</xdr:col>
      <xdr:colOff>197555</xdr:colOff>
      <xdr:row>338</xdr:row>
      <xdr:rowOff>169334</xdr:rowOff>
    </xdr:to>
    <xdr:graphicFrame macro="">
      <xdr:nvGraphicFramePr>
        <xdr:cNvPr id="23" name="Grafico 22">
          <a:extLst>
            <a:ext uri="{FF2B5EF4-FFF2-40B4-BE49-F238E27FC236}">
              <a16:creationId xmlns:a16="http://schemas.microsoft.com/office/drawing/2014/main" id="{A3379AC5-DAA7-A6A9-9310-7BF6844A7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347578</xdr:colOff>
      <xdr:row>338</xdr:row>
      <xdr:rowOff>178467</xdr:rowOff>
    </xdr:from>
    <xdr:to>
      <xdr:col>32</xdr:col>
      <xdr:colOff>173789</xdr:colOff>
      <xdr:row>359</xdr:row>
      <xdr:rowOff>13367</xdr:rowOff>
    </xdr:to>
    <xdr:graphicFrame macro="">
      <xdr:nvGraphicFramePr>
        <xdr:cNvPr id="24" name="Grafico 23">
          <a:extLst>
            <a:ext uri="{FF2B5EF4-FFF2-40B4-BE49-F238E27FC236}">
              <a16:creationId xmlns:a16="http://schemas.microsoft.com/office/drawing/2014/main" id="{93BA02D6-2885-A2F3-81B3-239DF57B4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347579</xdr:colOff>
      <xdr:row>280</xdr:row>
      <xdr:rowOff>93579</xdr:rowOff>
    </xdr:from>
    <xdr:to>
      <xdr:col>24</xdr:col>
      <xdr:colOff>23024</xdr:colOff>
      <xdr:row>299</xdr:row>
      <xdr:rowOff>68179</xdr:rowOff>
    </xdr:to>
    <xdr:graphicFrame macro="">
      <xdr:nvGraphicFramePr>
        <xdr:cNvPr id="25" name="Grafico 24">
          <a:extLst>
            <a:ext uri="{FF2B5EF4-FFF2-40B4-BE49-F238E27FC236}">
              <a16:creationId xmlns:a16="http://schemas.microsoft.com/office/drawing/2014/main" id="{0DED4138-DCD0-554D-A1E0-11DC6F1F0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16</xdr:col>
      <xdr:colOff>347579</xdr:colOff>
      <xdr:row>338</xdr:row>
      <xdr:rowOff>187158</xdr:rowOff>
    </xdr:from>
    <xdr:to>
      <xdr:col>24</xdr:col>
      <xdr:colOff>173790</xdr:colOff>
      <xdr:row>359</xdr:row>
      <xdr:rowOff>22058</xdr:rowOff>
    </xdr:to>
    <xdr:graphicFrame macro="">
      <xdr:nvGraphicFramePr>
        <xdr:cNvPr id="26" name="Grafico 25">
          <a:extLst>
            <a:ext uri="{FF2B5EF4-FFF2-40B4-BE49-F238E27FC236}">
              <a16:creationId xmlns:a16="http://schemas.microsoft.com/office/drawing/2014/main" id="{BA60D0EC-474C-A74C-93B9-20D699CFA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367632</xdr:colOff>
      <xdr:row>359</xdr:row>
      <xdr:rowOff>92242</xdr:rowOff>
    </xdr:from>
    <xdr:to>
      <xdr:col>25</xdr:col>
      <xdr:colOff>213895</xdr:colOff>
      <xdr:row>384</xdr:row>
      <xdr:rowOff>13368</xdr:rowOff>
    </xdr:to>
    <xdr:graphicFrame macro="">
      <xdr:nvGraphicFramePr>
        <xdr:cNvPr id="27" name="Grafico 26">
          <a:extLst>
            <a:ext uri="{FF2B5EF4-FFF2-40B4-BE49-F238E27FC236}">
              <a16:creationId xmlns:a16="http://schemas.microsoft.com/office/drawing/2014/main" id="{540E1381-43C2-9AA9-AE54-0EC563A4D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274053</xdr:colOff>
      <xdr:row>384</xdr:row>
      <xdr:rowOff>52137</xdr:rowOff>
    </xdr:from>
    <xdr:to>
      <xdr:col>14</xdr:col>
      <xdr:colOff>454527</xdr:colOff>
      <xdr:row>399</xdr:row>
      <xdr:rowOff>173790</xdr:rowOff>
    </xdr:to>
    <xdr:graphicFrame macro="">
      <xdr:nvGraphicFramePr>
        <xdr:cNvPr id="31" name="Grafico 30">
          <a:extLst>
            <a:ext uri="{FF2B5EF4-FFF2-40B4-BE49-F238E27FC236}">
              <a16:creationId xmlns:a16="http://schemas.microsoft.com/office/drawing/2014/main" id="{83021354-EA9B-CDB0-20EE-9091824C1C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16</xdr:col>
      <xdr:colOff>681790</xdr:colOff>
      <xdr:row>398</xdr:row>
      <xdr:rowOff>92241</xdr:rowOff>
    </xdr:from>
    <xdr:to>
      <xdr:col>26</xdr:col>
      <xdr:colOff>655052</xdr:colOff>
      <xdr:row>422</xdr:row>
      <xdr:rowOff>80211</xdr:rowOff>
    </xdr:to>
    <xdr:graphicFrame macro="">
      <xdr:nvGraphicFramePr>
        <xdr:cNvPr id="33" name="Grafico 32">
          <a:extLst>
            <a:ext uri="{FF2B5EF4-FFF2-40B4-BE49-F238E27FC236}">
              <a16:creationId xmlns:a16="http://schemas.microsoft.com/office/drawing/2014/main" id="{A3486571-C9AB-25CE-7CCC-85AA6AB2E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26</xdr:col>
      <xdr:colOff>815474</xdr:colOff>
      <xdr:row>398</xdr:row>
      <xdr:rowOff>120316</xdr:rowOff>
    </xdr:from>
    <xdr:to>
      <xdr:col>37</xdr:col>
      <xdr:colOff>26737</xdr:colOff>
      <xdr:row>422</xdr:row>
      <xdr:rowOff>108286</xdr:rowOff>
    </xdr:to>
    <xdr:graphicFrame macro="">
      <xdr:nvGraphicFramePr>
        <xdr:cNvPr id="34" name="Grafico 33">
          <a:extLst>
            <a:ext uri="{FF2B5EF4-FFF2-40B4-BE49-F238E27FC236}">
              <a16:creationId xmlns:a16="http://schemas.microsoft.com/office/drawing/2014/main" id="{2C69C71D-A056-2B44-BB5F-CA0621340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16</xdr:col>
      <xdr:colOff>681790</xdr:colOff>
      <xdr:row>423</xdr:row>
      <xdr:rowOff>132348</xdr:rowOff>
    </xdr:from>
    <xdr:to>
      <xdr:col>27</xdr:col>
      <xdr:colOff>33422</xdr:colOff>
      <xdr:row>447</xdr:row>
      <xdr:rowOff>13368</xdr:rowOff>
    </xdr:to>
    <xdr:graphicFrame macro="">
      <xdr:nvGraphicFramePr>
        <xdr:cNvPr id="35" name="Grafico 34">
          <a:extLst>
            <a:ext uri="{FF2B5EF4-FFF2-40B4-BE49-F238E27FC236}">
              <a16:creationId xmlns:a16="http://schemas.microsoft.com/office/drawing/2014/main" id="{FA10BEA3-5F3B-008F-978C-A088E11FE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278064</xdr:colOff>
      <xdr:row>456</xdr:row>
      <xdr:rowOff>5575</xdr:rowOff>
    </xdr:from>
    <xdr:to>
      <xdr:col>15</xdr:col>
      <xdr:colOff>552114</xdr:colOff>
      <xdr:row>477</xdr:row>
      <xdr:rowOff>92309</xdr:rowOff>
    </xdr:to>
    <xdr:graphicFrame macro="">
      <xdr:nvGraphicFramePr>
        <xdr:cNvPr id="39" name="Grafico 38">
          <a:extLst>
            <a:ext uri="{FF2B5EF4-FFF2-40B4-BE49-F238E27FC236}">
              <a16:creationId xmlns:a16="http://schemas.microsoft.com/office/drawing/2014/main" id="{45BF2746-D8CA-401D-EC30-9798E8855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15</xdr:col>
      <xdr:colOff>824164</xdr:colOff>
      <xdr:row>456</xdr:row>
      <xdr:rowOff>5575</xdr:rowOff>
    </xdr:from>
    <xdr:to>
      <xdr:col>24</xdr:col>
      <xdr:colOff>647700</xdr:colOff>
      <xdr:row>477</xdr:row>
      <xdr:rowOff>92310</xdr:rowOff>
    </xdr:to>
    <xdr:graphicFrame macro="">
      <xdr:nvGraphicFramePr>
        <xdr:cNvPr id="43" name="Grafico 42">
          <a:extLst>
            <a:ext uri="{FF2B5EF4-FFF2-40B4-BE49-F238E27FC236}">
              <a16:creationId xmlns:a16="http://schemas.microsoft.com/office/drawing/2014/main" id="{E0C79244-4B01-A84D-A530-CE208280F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xdr:col>
      <xdr:colOff>586315</xdr:colOff>
      <xdr:row>479</xdr:row>
      <xdr:rowOff>25399</xdr:rowOff>
    </xdr:from>
    <xdr:to>
      <xdr:col>21</xdr:col>
      <xdr:colOff>364066</xdr:colOff>
      <xdr:row>500</xdr:row>
      <xdr:rowOff>114251</xdr:rowOff>
    </xdr:to>
    <xdr:graphicFrame macro="">
      <xdr:nvGraphicFramePr>
        <xdr:cNvPr id="14" name="Grafico 13">
          <a:extLst>
            <a:ext uri="{FF2B5EF4-FFF2-40B4-BE49-F238E27FC236}">
              <a16:creationId xmlns:a16="http://schemas.microsoft.com/office/drawing/2014/main" id="{C76B7B51-1397-D244-9E14-7EF25108E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482600</xdr:colOff>
      <xdr:row>1</xdr:row>
      <xdr:rowOff>38100</xdr:rowOff>
    </xdr:from>
    <xdr:to>
      <xdr:col>20</xdr:col>
      <xdr:colOff>34925</xdr:colOff>
      <xdr:row>26</xdr:row>
      <xdr:rowOff>111125</xdr:rowOff>
    </xdr:to>
    <xdr:graphicFrame macro="">
      <xdr:nvGraphicFramePr>
        <xdr:cNvPr id="2" name="Grafico 1">
          <a:extLst>
            <a:ext uri="{FF2B5EF4-FFF2-40B4-BE49-F238E27FC236}">
              <a16:creationId xmlns:a16="http://schemas.microsoft.com/office/drawing/2014/main" id="{84220733-DFC0-CE9B-2722-6BE78A1F0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482600</xdr:colOff>
      <xdr:row>31</xdr:row>
      <xdr:rowOff>76200</xdr:rowOff>
    </xdr:from>
    <xdr:to>
      <xdr:col>20</xdr:col>
      <xdr:colOff>34925</xdr:colOff>
      <xdr:row>57</xdr:row>
      <xdr:rowOff>69850</xdr:rowOff>
    </xdr:to>
    <xdr:graphicFrame macro="">
      <xdr:nvGraphicFramePr>
        <xdr:cNvPr id="3" name="Grafico 2">
          <a:extLst>
            <a:ext uri="{FF2B5EF4-FFF2-40B4-BE49-F238E27FC236}">
              <a16:creationId xmlns:a16="http://schemas.microsoft.com/office/drawing/2014/main" id="{E3F4B677-E55F-6B7C-7CC9-E52ABBDCB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482600</xdr:colOff>
      <xdr:row>61</xdr:row>
      <xdr:rowOff>0</xdr:rowOff>
    </xdr:from>
    <xdr:to>
      <xdr:col>20</xdr:col>
      <xdr:colOff>34925</xdr:colOff>
      <xdr:row>85</xdr:row>
      <xdr:rowOff>279401</xdr:rowOff>
    </xdr:to>
    <xdr:graphicFrame macro="">
      <xdr:nvGraphicFramePr>
        <xdr:cNvPr id="5" name="Grafico 4">
          <a:extLst>
            <a:ext uri="{FF2B5EF4-FFF2-40B4-BE49-F238E27FC236}">
              <a16:creationId xmlns:a16="http://schemas.microsoft.com/office/drawing/2014/main" id="{3EA7D4E8-2773-FB5A-52D1-187D2C459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6350</xdr:colOff>
      <xdr:row>534</xdr:row>
      <xdr:rowOff>165100</xdr:rowOff>
    </xdr:from>
    <xdr:to>
      <xdr:col>17</xdr:col>
      <xdr:colOff>228600</xdr:colOff>
      <xdr:row>559</xdr:row>
      <xdr:rowOff>139700</xdr:rowOff>
    </xdr:to>
    <xdr:graphicFrame macro="">
      <xdr:nvGraphicFramePr>
        <xdr:cNvPr id="6" name="Grafico 5">
          <a:extLst>
            <a:ext uri="{FF2B5EF4-FFF2-40B4-BE49-F238E27FC236}">
              <a16:creationId xmlns:a16="http://schemas.microsoft.com/office/drawing/2014/main" id="{3E5293E0-CADA-FC4F-7884-E635D5ED6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539750</xdr:colOff>
      <xdr:row>560</xdr:row>
      <xdr:rowOff>127000</xdr:rowOff>
    </xdr:from>
    <xdr:to>
      <xdr:col>21</xdr:col>
      <xdr:colOff>304800</xdr:colOff>
      <xdr:row>582</xdr:row>
      <xdr:rowOff>63500</xdr:rowOff>
    </xdr:to>
    <xdr:graphicFrame macro="">
      <xdr:nvGraphicFramePr>
        <xdr:cNvPr id="7" name="Grafico 6">
          <a:extLst>
            <a:ext uri="{FF2B5EF4-FFF2-40B4-BE49-F238E27FC236}">
              <a16:creationId xmlns:a16="http://schemas.microsoft.com/office/drawing/2014/main" id="{5EC3735E-F0E2-7106-813D-836B7BAC5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262758</xdr:colOff>
      <xdr:row>92</xdr:row>
      <xdr:rowOff>14598</xdr:rowOff>
    </xdr:from>
    <xdr:to>
      <xdr:col>9</xdr:col>
      <xdr:colOff>44887</xdr:colOff>
      <xdr:row>113</xdr:row>
      <xdr:rowOff>78926</xdr:rowOff>
    </xdr:to>
    <xdr:graphicFrame macro="">
      <xdr:nvGraphicFramePr>
        <xdr:cNvPr id="4" name="Grafico 3">
          <a:extLst>
            <a:ext uri="{FF2B5EF4-FFF2-40B4-BE49-F238E27FC236}">
              <a16:creationId xmlns:a16="http://schemas.microsoft.com/office/drawing/2014/main" id="{873F47BA-3061-9D43-B8B7-51A70B40A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119883</xdr:colOff>
      <xdr:row>460</xdr:row>
      <xdr:rowOff>316222</xdr:rowOff>
    </xdr:from>
    <xdr:to>
      <xdr:col>9</xdr:col>
      <xdr:colOff>78608</xdr:colOff>
      <xdr:row>483</xdr:row>
      <xdr:rowOff>14597</xdr:rowOff>
    </xdr:to>
    <xdr:graphicFrame macro="">
      <xdr:nvGraphicFramePr>
        <xdr:cNvPr id="15" name="Grafico 14">
          <a:extLst>
            <a:ext uri="{FF2B5EF4-FFF2-40B4-BE49-F238E27FC236}">
              <a16:creationId xmlns:a16="http://schemas.microsoft.com/office/drawing/2014/main" id="{F82ADBD6-1D6A-C54E-A136-84ACC66E4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1291202</xdr:colOff>
      <xdr:row>466</xdr:row>
      <xdr:rowOff>74951</xdr:rowOff>
    </xdr:from>
    <xdr:to>
      <xdr:col>23</xdr:col>
      <xdr:colOff>106927</xdr:colOff>
      <xdr:row>488</xdr:row>
      <xdr:rowOff>106701</xdr:rowOff>
    </xdr:to>
    <xdr:graphicFrame macro="">
      <xdr:nvGraphicFramePr>
        <xdr:cNvPr id="16" name="Grafico 15">
          <a:extLst>
            <a:ext uri="{FF2B5EF4-FFF2-40B4-BE49-F238E27FC236}">
              <a16:creationId xmlns:a16="http://schemas.microsoft.com/office/drawing/2014/main" id="{F0E0675B-40B1-8C48-B49D-9301C6EC3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4</xdr:col>
      <xdr:colOff>363008</xdr:colOff>
      <xdr:row>402</xdr:row>
      <xdr:rowOff>146049</xdr:rowOff>
    </xdr:from>
    <xdr:ext cx="65" cy="172227"/>
    <xdr:sp macro="" textlink="">
      <xdr:nvSpPr>
        <xdr:cNvPr id="9" name="CasellaDiTesto 8">
          <a:extLst>
            <a:ext uri="{FF2B5EF4-FFF2-40B4-BE49-F238E27FC236}">
              <a16:creationId xmlns:a16="http://schemas.microsoft.com/office/drawing/2014/main" id="{2362A86F-7279-50CD-D4E5-2FF1D8A26D0F}"/>
            </a:ext>
          </a:extLst>
        </xdr:cNvPr>
        <xdr:cNvSpPr txBox="1"/>
      </xdr:nvSpPr>
      <xdr:spPr>
        <a:xfrm>
          <a:off x="5347758" y="83161716"/>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kern="1200"/>
        </a:p>
      </xdr:txBody>
    </xdr:sp>
    <xdr:clientData/>
  </xdr:oneCellAnchor>
  <xdr:twoCellAnchor editAs="oneCell">
    <xdr:from>
      <xdr:col>5</xdr:col>
      <xdr:colOff>225510</xdr:colOff>
      <xdr:row>404</xdr:row>
      <xdr:rowOff>74087</xdr:rowOff>
    </xdr:from>
    <xdr:to>
      <xdr:col>5</xdr:col>
      <xdr:colOff>525030</xdr:colOff>
      <xdr:row>404</xdr:row>
      <xdr:rowOff>169847</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2" name="Input penna 11">
              <a:extLst>
                <a:ext uri="{FF2B5EF4-FFF2-40B4-BE49-F238E27FC236}">
                  <a16:creationId xmlns:a16="http://schemas.microsoft.com/office/drawing/2014/main" id="{21CB08AA-AC80-6328-32B1-5B2B1E7D6C5F}"/>
                </a:ext>
              </a:extLst>
            </xdr14:cNvPr>
            <xdr14:cNvContentPartPr/>
          </xdr14:nvContentPartPr>
          <xdr14:nvPr macro=""/>
          <xdr14:xfrm>
            <a:off x="6035760" y="83491920"/>
            <a:ext cx="299520" cy="95760"/>
          </xdr14:xfrm>
        </xdr:contentPart>
      </mc:Choice>
      <mc:Fallback xmlns="">
        <xdr:pic>
          <xdr:nvPicPr>
            <xdr:cNvPr id="12" name="Input penna 11">
              <a:extLst>
                <a:ext uri="{FF2B5EF4-FFF2-40B4-BE49-F238E27FC236}">
                  <a16:creationId xmlns:a16="http://schemas.microsoft.com/office/drawing/2014/main" id="{21CB08AA-AC80-6328-32B1-5B2B1E7D6C5F}"/>
                </a:ext>
              </a:extLst>
            </xdr:cNvPr>
            <xdr:cNvPicPr/>
          </xdr:nvPicPr>
          <xdr:blipFill>
            <a:blip xmlns:r="http://schemas.openxmlformats.org/officeDocument/2006/relationships" r:embed="rId11"/>
            <a:stretch>
              <a:fillRect/>
            </a:stretch>
          </xdr:blipFill>
          <xdr:spPr>
            <a:xfrm>
              <a:off x="6027120" y="83482920"/>
              <a:ext cx="317160" cy="113400"/>
            </a:xfrm>
            <a:prstGeom prst="rect">
              <a:avLst/>
            </a:prstGeom>
          </xdr:spPr>
        </xdr:pic>
      </mc:Fallback>
    </mc:AlternateContent>
    <xdr:clientData/>
  </xdr:twoCellAnchor>
  <xdr:oneCellAnchor>
    <xdr:from>
      <xdr:col>17</xdr:col>
      <xdr:colOff>363008</xdr:colOff>
      <xdr:row>402</xdr:row>
      <xdr:rowOff>146049</xdr:rowOff>
    </xdr:from>
    <xdr:ext cx="65" cy="172227"/>
    <xdr:sp macro="" textlink="">
      <xdr:nvSpPr>
        <xdr:cNvPr id="13" name="CasellaDiTesto 12">
          <a:extLst>
            <a:ext uri="{FF2B5EF4-FFF2-40B4-BE49-F238E27FC236}">
              <a16:creationId xmlns:a16="http://schemas.microsoft.com/office/drawing/2014/main" id="{9255BCAE-73B4-F544-BB8A-D4D3007F5668}"/>
            </a:ext>
          </a:extLst>
        </xdr:cNvPr>
        <xdr:cNvSpPr txBox="1"/>
      </xdr:nvSpPr>
      <xdr:spPr>
        <a:xfrm>
          <a:off x="5347758" y="8317229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kern="1200"/>
        </a:p>
      </xdr:txBody>
    </xdr:sp>
    <xdr:clientData/>
  </xdr:oneCellAnchor>
  <xdr:twoCellAnchor>
    <xdr:from>
      <xdr:col>16</xdr:col>
      <xdr:colOff>0</xdr:colOff>
      <xdr:row>93</xdr:row>
      <xdr:rowOff>0</xdr:rowOff>
    </xdr:from>
    <xdr:to>
      <xdr:col>24</xdr:col>
      <xdr:colOff>815975</xdr:colOff>
      <xdr:row>115</xdr:row>
      <xdr:rowOff>31750</xdr:rowOff>
    </xdr:to>
    <xdr:graphicFrame macro="">
      <xdr:nvGraphicFramePr>
        <xdr:cNvPr id="11" name="Grafico 10">
          <a:extLst>
            <a:ext uri="{FF2B5EF4-FFF2-40B4-BE49-F238E27FC236}">
              <a16:creationId xmlns:a16="http://schemas.microsoft.com/office/drawing/2014/main" id="{718D25D8-F3EA-644A-A1BD-80414754FA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0</xdr:colOff>
      <xdr:row>618</xdr:row>
      <xdr:rowOff>15875</xdr:rowOff>
    </xdr:from>
    <xdr:to>
      <xdr:col>20</xdr:col>
      <xdr:colOff>466725</xdr:colOff>
      <xdr:row>640</xdr:row>
      <xdr:rowOff>47625</xdr:rowOff>
    </xdr:to>
    <xdr:graphicFrame macro="">
      <xdr:nvGraphicFramePr>
        <xdr:cNvPr id="18" name="Grafico 17">
          <a:extLst>
            <a:ext uri="{FF2B5EF4-FFF2-40B4-BE49-F238E27FC236}">
              <a16:creationId xmlns:a16="http://schemas.microsoft.com/office/drawing/2014/main" id="{0CA9BA08-1283-0849-8983-D6982D9EA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xdr:col>
      <xdr:colOff>1574800</xdr:colOff>
      <xdr:row>583</xdr:row>
      <xdr:rowOff>165100</xdr:rowOff>
    </xdr:from>
    <xdr:to>
      <xdr:col>11</xdr:col>
      <xdr:colOff>241300</xdr:colOff>
      <xdr:row>608</xdr:row>
      <xdr:rowOff>42845</xdr:rowOff>
    </xdr:to>
    <xdr:pic>
      <xdr:nvPicPr>
        <xdr:cNvPr id="8" name="Immagine 7">
          <a:extLst>
            <a:ext uri="{FF2B5EF4-FFF2-40B4-BE49-F238E27FC236}">
              <a16:creationId xmlns:a16="http://schemas.microsoft.com/office/drawing/2014/main" id="{44CBD905-B083-7276-06F8-57E79E797A85}"/>
            </a:ext>
          </a:extLst>
        </xdr:cNvPr>
        <xdr:cNvPicPr>
          <a:picLocks noChangeAspect="1"/>
        </xdr:cNvPicPr>
      </xdr:nvPicPr>
      <xdr:blipFill>
        <a:blip xmlns:r="http://schemas.openxmlformats.org/officeDocument/2006/relationships" r:embed="rId14"/>
        <a:stretch>
          <a:fillRect/>
        </a:stretch>
      </xdr:blipFill>
      <xdr:spPr>
        <a:xfrm>
          <a:off x="3225800" y="122440700"/>
          <a:ext cx="7772400" cy="4957744"/>
        </a:xfrm>
        <a:prstGeom prst="rect">
          <a:avLst/>
        </a:prstGeom>
      </xdr:spPr>
    </xdr:pic>
    <xdr:clientData/>
  </xdr:twoCellAnchor>
</xdr:wsDr>
</file>

<file path=xl/drawings/drawing11.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3113713" y="2360051"/>
          <a:ext cx="603109" cy="55836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0.50085</cdr:x>
      <cdr:y>0.14637</cdr:y>
    </cdr:from>
    <cdr:to>
      <cdr:x>0.58385</cdr:x>
      <cdr:y>0.27379</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58091" y="631590"/>
          <a:ext cx="573063" cy="54980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0.5036</cdr:x>
      <cdr:y>0.14358</cdr:y>
    </cdr:from>
    <cdr:to>
      <cdr:x>0.58771</cdr:x>
      <cdr:y>0.271</cdr:y>
    </cdr:to>
    <cdr:cxnSp macro="">
      <cdr:nvCxnSpPr>
        <cdr:cNvPr id="2" name="Connettore 1 1">
          <a:extLst xmlns:a="http://schemas.openxmlformats.org/drawingml/2006/main">
            <a:ext uri="{FF2B5EF4-FFF2-40B4-BE49-F238E27FC236}">
              <a16:creationId xmlns:a16="http://schemas.microsoft.com/office/drawing/2014/main" id="{F2376993-5A9E-1BA5-DDDA-A385005A4D5C}"/>
            </a:ext>
          </a:extLst>
        </cdr:cNvPr>
        <cdr:cNvCxnSpPr/>
      </cdr:nvCxnSpPr>
      <cdr:spPr>
        <a:xfrm xmlns:a="http://schemas.openxmlformats.org/drawingml/2006/main" flipV="1">
          <a:off x="3477013" y="619513"/>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0.42683</cdr:x>
      <cdr:y>0.54121</cdr:y>
    </cdr:from>
    <cdr:to>
      <cdr:x>0.51095</cdr:x>
      <cdr:y>0.66863</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947020" y="2335251"/>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0.47016</cdr:x>
      <cdr:y>0.50535</cdr:y>
    </cdr:from>
    <cdr:to>
      <cdr:x>0.47164</cdr:x>
      <cdr:y>0.58891</cdr:y>
    </cdr:to>
    <cdr:cxnSp macro="">
      <cdr:nvCxnSpPr>
        <cdr:cNvPr id="7" name="Connettore 2 6">
          <a:extLst xmlns:a="http://schemas.openxmlformats.org/drawingml/2006/main">
            <a:ext uri="{FF2B5EF4-FFF2-40B4-BE49-F238E27FC236}">
              <a16:creationId xmlns:a16="http://schemas.microsoft.com/office/drawing/2014/main" id="{DA1F207F-4398-5937-45C0-514D23794F26}"/>
            </a:ext>
          </a:extLst>
        </cdr:cNvPr>
        <cdr:cNvCxnSpPr/>
      </cdr:nvCxnSpPr>
      <cdr:spPr>
        <a:xfrm xmlns:a="http://schemas.openxmlformats.org/drawingml/2006/main" flipH="1" flipV="1">
          <a:off x="3426692" y="2216141"/>
          <a:ext cx="10753" cy="366431"/>
        </a:xfrm>
        <a:prstGeom xmlns:a="http://schemas.openxmlformats.org/drawingml/2006/main" prst="straightConnector1">
          <a:avLst/>
        </a:prstGeom>
        <a:ln xmlns:a="http://schemas.openxmlformats.org/drawingml/2006/main" w="19050" cap="flat" cmpd="sng" algn="ctr">
          <a:solidFill>
            <a:schemeClr val="accent5"/>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0.23552</cdr:x>
      <cdr:y>0.483</cdr:y>
    </cdr:from>
    <cdr:to>
      <cdr:x>0.469</cdr:x>
      <cdr:y>0.50049</cdr:y>
    </cdr:to>
    <cdr:cxnSp macro="">
      <cdr:nvCxnSpPr>
        <cdr:cNvPr id="12" name="Connettore 2 11">
          <a:extLst xmlns:a="http://schemas.openxmlformats.org/drawingml/2006/main">
            <a:ext uri="{FF2B5EF4-FFF2-40B4-BE49-F238E27FC236}">
              <a16:creationId xmlns:a16="http://schemas.microsoft.com/office/drawing/2014/main" id="{74F4E384-FCAD-94FD-BE68-52CABD34FDD7}"/>
            </a:ext>
          </a:extLst>
        </cdr:cNvPr>
        <cdr:cNvCxnSpPr/>
      </cdr:nvCxnSpPr>
      <cdr:spPr>
        <a:xfrm xmlns:a="http://schemas.openxmlformats.org/drawingml/2006/main" flipH="1" flipV="1">
          <a:off x="1712385" y="2103968"/>
          <a:ext cx="1697567" cy="762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0.19185</cdr:x>
      <cdr:y>0.44607</cdr:y>
    </cdr:from>
    <cdr:to>
      <cdr:x>0.88931</cdr:x>
      <cdr:y>0.44958</cdr:y>
    </cdr:to>
    <cdr:cxnSp macro="">
      <cdr:nvCxnSpPr>
        <cdr:cNvPr id="15" name="Connettore 2 14">
          <a:extLst xmlns:a="http://schemas.openxmlformats.org/drawingml/2006/main">
            <a:ext uri="{FF2B5EF4-FFF2-40B4-BE49-F238E27FC236}">
              <a16:creationId xmlns:a16="http://schemas.microsoft.com/office/drawing/2014/main" id="{4DC7CF58-0D33-C8B3-69CD-953E90FEFADC}"/>
            </a:ext>
          </a:extLst>
        </cdr:cNvPr>
        <cdr:cNvCxnSpPr/>
      </cdr:nvCxnSpPr>
      <cdr:spPr>
        <a:xfrm xmlns:a="http://schemas.openxmlformats.org/drawingml/2006/main">
          <a:off x="1394045" y="1954561"/>
          <a:ext cx="5067994" cy="15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0.56386</cdr:x>
      <cdr:y>0.22637</cdr:y>
    </cdr:from>
    <cdr:to>
      <cdr:x>0.88228</cdr:x>
      <cdr:y>0.43459</cdr:y>
    </cdr:to>
    <cdr:cxnSp macro="">
      <cdr:nvCxnSpPr>
        <cdr:cNvPr id="17" name="Connettore 2 16">
          <a:extLst xmlns:a="http://schemas.openxmlformats.org/drawingml/2006/main">
            <a:ext uri="{FF2B5EF4-FFF2-40B4-BE49-F238E27FC236}">
              <a16:creationId xmlns:a16="http://schemas.microsoft.com/office/drawing/2014/main" id="{A3B7FADD-1183-4062-ED79-0CDD39C76DE5}"/>
            </a:ext>
          </a:extLst>
        </cdr:cNvPr>
        <cdr:cNvCxnSpPr/>
      </cdr:nvCxnSpPr>
      <cdr:spPr>
        <a:xfrm xmlns:a="http://schemas.openxmlformats.org/drawingml/2006/main" flipH="1" flipV="1">
          <a:off x="4097211" y="991915"/>
          <a:ext cx="2313736" cy="912356"/>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3113713" y="2360051"/>
          <a:ext cx="603109" cy="55836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0.50085</cdr:x>
      <cdr:y>0.14637</cdr:y>
    </cdr:from>
    <cdr:to>
      <cdr:x>0.58385</cdr:x>
      <cdr:y>0.27379</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58091" y="631590"/>
          <a:ext cx="573063" cy="54980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0.5036</cdr:x>
      <cdr:y>0.14358</cdr:y>
    </cdr:from>
    <cdr:to>
      <cdr:x>0.58771</cdr:x>
      <cdr:y>0.271</cdr:y>
    </cdr:to>
    <cdr:cxnSp macro="">
      <cdr:nvCxnSpPr>
        <cdr:cNvPr id="2" name="Connettore 1 1">
          <a:extLst xmlns:a="http://schemas.openxmlformats.org/drawingml/2006/main">
            <a:ext uri="{FF2B5EF4-FFF2-40B4-BE49-F238E27FC236}">
              <a16:creationId xmlns:a16="http://schemas.microsoft.com/office/drawing/2014/main" id="{F2376993-5A9E-1BA5-DDDA-A385005A4D5C}"/>
            </a:ext>
          </a:extLst>
        </cdr:cNvPr>
        <cdr:cNvCxnSpPr/>
      </cdr:nvCxnSpPr>
      <cdr:spPr>
        <a:xfrm xmlns:a="http://schemas.openxmlformats.org/drawingml/2006/main" flipV="1">
          <a:off x="3477013" y="619513"/>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0.42683</cdr:x>
      <cdr:y>0.54121</cdr:y>
    </cdr:from>
    <cdr:to>
      <cdr:x>0.51095</cdr:x>
      <cdr:y>0.66863</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947020" y="2335251"/>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0.47016</cdr:x>
      <cdr:y>0.50535</cdr:y>
    </cdr:from>
    <cdr:to>
      <cdr:x>0.47164</cdr:x>
      <cdr:y>0.58891</cdr:y>
    </cdr:to>
    <cdr:cxnSp macro="">
      <cdr:nvCxnSpPr>
        <cdr:cNvPr id="7" name="Connettore 2 6">
          <a:extLst xmlns:a="http://schemas.openxmlformats.org/drawingml/2006/main">
            <a:ext uri="{FF2B5EF4-FFF2-40B4-BE49-F238E27FC236}">
              <a16:creationId xmlns:a16="http://schemas.microsoft.com/office/drawing/2014/main" id="{DA1F207F-4398-5937-45C0-514D23794F26}"/>
            </a:ext>
          </a:extLst>
        </cdr:cNvPr>
        <cdr:cNvCxnSpPr/>
      </cdr:nvCxnSpPr>
      <cdr:spPr>
        <a:xfrm xmlns:a="http://schemas.openxmlformats.org/drawingml/2006/main" flipH="1" flipV="1">
          <a:off x="3426692" y="2216141"/>
          <a:ext cx="10753" cy="366431"/>
        </a:xfrm>
        <a:prstGeom xmlns:a="http://schemas.openxmlformats.org/drawingml/2006/main" prst="straightConnector1">
          <a:avLst/>
        </a:prstGeom>
        <a:ln xmlns:a="http://schemas.openxmlformats.org/drawingml/2006/main" w="19050" cap="flat" cmpd="sng" algn="ctr">
          <a:solidFill>
            <a:schemeClr val="accent5"/>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0.23552</cdr:x>
      <cdr:y>0.483</cdr:y>
    </cdr:from>
    <cdr:to>
      <cdr:x>0.469</cdr:x>
      <cdr:y>0.50049</cdr:y>
    </cdr:to>
    <cdr:cxnSp macro="">
      <cdr:nvCxnSpPr>
        <cdr:cNvPr id="12" name="Connettore 2 11">
          <a:extLst xmlns:a="http://schemas.openxmlformats.org/drawingml/2006/main">
            <a:ext uri="{FF2B5EF4-FFF2-40B4-BE49-F238E27FC236}">
              <a16:creationId xmlns:a16="http://schemas.microsoft.com/office/drawing/2014/main" id="{74F4E384-FCAD-94FD-BE68-52CABD34FDD7}"/>
            </a:ext>
          </a:extLst>
        </cdr:cNvPr>
        <cdr:cNvCxnSpPr/>
      </cdr:nvCxnSpPr>
      <cdr:spPr>
        <a:xfrm xmlns:a="http://schemas.openxmlformats.org/drawingml/2006/main" flipH="1" flipV="1">
          <a:off x="1712385" y="2103968"/>
          <a:ext cx="1697567" cy="762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0.19185</cdr:x>
      <cdr:y>0.44607</cdr:y>
    </cdr:from>
    <cdr:to>
      <cdr:x>0.88931</cdr:x>
      <cdr:y>0.44958</cdr:y>
    </cdr:to>
    <cdr:cxnSp macro="">
      <cdr:nvCxnSpPr>
        <cdr:cNvPr id="15" name="Connettore 2 14">
          <a:extLst xmlns:a="http://schemas.openxmlformats.org/drawingml/2006/main">
            <a:ext uri="{FF2B5EF4-FFF2-40B4-BE49-F238E27FC236}">
              <a16:creationId xmlns:a16="http://schemas.microsoft.com/office/drawing/2014/main" id="{4DC7CF58-0D33-C8B3-69CD-953E90FEFADC}"/>
            </a:ext>
          </a:extLst>
        </cdr:cNvPr>
        <cdr:cNvCxnSpPr/>
      </cdr:nvCxnSpPr>
      <cdr:spPr>
        <a:xfrm xmlns:a="http://schemas.openxmlformats.org/drawingml/2006/main">
          <a:off x="1394045" y="1954561"/>
          <a:ext cx="5067994" cy="15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0.56386</cdr:x>
      <cdr:y>0.22637</cdr:y>
    </cdr:from>
    <cdr:to>
      <cdr:x>0.88228</cdr:x>
      <cdr:y>0.43459</cdr:y>
    </cdr:to>
    <cdr:cxnSp macro="">
      <cdr:nvCxnSpPr>
        <cdr:cNvPr id="17" name="Connettore 2 16">
          <a:extLst xmlns:a="http://schemas.openxmlformats.org/drawingml/2006/main">
            <a:ext uri="{FF2B5EF4-FFF2-40B4-BE49-F238E27FC236}">
              <a16:creationId xmlns:a16="http://schemas.microsoft.com/office/drawing/2014/main" id="{A3B7FADD-1183-4062-ED79-0CDD39C76DE5}"/>
            </a:ext>
          </a:extLst>
        </cdr:cNvPr>
        <cdr:cNvCxnSpPr/>
      </cdr:nvCxnSpPr>
      <cdr:spPr>
        <a:xfrm xmlns:a="http://schemas.openxmlformats.org/drawingml/2006/main" flipH="1" flipV="1">
          <a:off x="4097211" y="991915"/>
          <a:ext cx="2313736" cy="912356"/>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0.37179</cdr:x>
      <cdr:y>0.45203</cdr:y>
    </cdr:from>
    <cdr:to>
      <cdr:x>0.56369</cdr:x>
      <cdr:y>0.75475</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682388" y="1939534"/>
          <a:ext cx="1384525" cy="129889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0.27812</cdr:x>
      <cdr:y>0.43909</cdr:y>
    </cdr:from>
    <cdr:to>
      <cdr:x>0.44191</cdr:x>
      <cdr:y>0.7002</cdr:y>
    </cdr:to>
    <cdr:cxnSp macro="">
      <cdr:nvCxnSpPr>
        <cdr:cNvPr id="6" name="Connettore 1 5">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2008227" y="1887042"/>
          <a:ext cx="1182646" cy="1122169"/>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0.10618</cdr:x>
      <cdr:y>0.25785</cdr:y>
    </cdr:from>
    <cdr:to>
      <cdr:x>0.30396</cdr:x>
      <cdr:y>0.57767</cdr:y>
    </cdr:to>
    <cdr:cxnSp macro="">
      <cdr:nvCxnSpPr>
        <cdr:cNvPr id="8" name="Connettore 1 7">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764907" y="1114969"/>
          <a:ext cx="1424749" cy="1382956"/>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0.69941</cdr:x>
      <cdr:y>0.34764</cdr:y>
    </cdr:from>
    <cdr:to>
      <cdr:x>0.9596</cdr:x>
      <cdr:y>0.77541</cdr:y>
    </cdr:to>
    <cdr:cxnSp macro="">
      <cdr:nvCxnSpPr>
        <cdr:cNvPr id="9" name="Connettore 1 8">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5043900" y="1520061"/>
          <a:ext cx="1876391" cy="1870460"/>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0.35006</cdr:x>
      <cdr:y>0.58822</cdr:y>
    </cdr:from>
    <cdr:to>
      <cdr:x>0.42156</cdr:x>
      <cdr:y>0.66889</cdr:y>
    </cdr:to>
    <cdr:cxnSp macro="">
      <cdr:nvCxnSpPr>
        <cdr:cNvPr id="13" name="Connettore 2 12">
          <a:extLst xmlns:a="http://schemas.openxmlformats.org/drawingml/2006/main">
            <a:ext uri="{FF2B5EF4-FFF2-40B4-BE49-F238E27FC236}">
              <a16:creationId xmlns:a16="http://schemas.microsoft.com/office/drawing/2014/main" id="{3F252BD0-D6CC-A46F-0454-920849FC5DC7}"/>
            </a:ext>
          </a:extLst>
        </cdr:cNvPr>
        <cdr:cNvCxnSpPr/>
      </cdr:nvCxnSpPr>
      <cdr:spPr>
        <a:xfrm xmlns:a="http://schemas.openxmlformats.org/drawingml/2006/main" flipH="1" flipV="1">
          <a:off x="2521879" y="2550587"/>
          <a:ext cx="515122" cy="349809"/>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0.17178</cdr:x>
      <cdr:y>0.48608</cdr:y>
    </cdr:from>
    <cdr:to>
      <cdr:x>0.3086</cdr:x>
      <cdr:y>0.64136</cdr:y>
    </cdr:to>
    <cdr:cxnSp macro="">
      <cdr:nvCxnSpPr>
        <cdr:cNvPr id="16" name="Connettore 2 15">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1238785" y="2125406"/>
          <a:ext cx="986692" cy="678961"/>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0.2905</cdr:x>
      <cdr:y>0.28844</cdr:y>
    </cdr:from>
    <cdr:to>
      <cdr:x>0.7037</cdr:x>
      <cdr:y>0.75347</cdr:y>
    </cdr:to>
    <cdr:cxnSp macro="">
      <cdr:nvCxnSpPr>
        <cdr:cNvPr id="19" name="Connettore 2 18">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a:off x="2092642" y="1247261"/>
          <a:ext cx="2976563" cy="2010833"/>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0.5844</cdr:x>
      <cdr:y>0.14693</cdr:y>
    </cdr:from>
    <cdr:to>
      <cdr:x>0.86669</cdr:x>
      <cdr:y>0.48768</cdr:y>
    </cdr:to>
    <cdr:cxnSp macro="">
      <cdr:nvCxnSpPr>
        <cdr:cNvPr id="23" name="Connettore 2 22">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4225056" y="630032"/>
          <a:ext cx="2040860" cy="1461182"/>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0.44023</cdr:x>
      <cdr:y>0.12008</cdr:y>
    </cdr:from>
    <cdr:to>
      <cdr:x>0.59788</cdr:x>
      <cdr:y>0.37388</cdr:y>
    </cdr:to>
    <cdr:cxnSp macro="">
      <cdr:nvCxnSpPr>
        <cdr:cNvPr id="29" name="Connettore 1 28">
          <a:extLst xmlns:a="http://schemas.openxmlformats.org/drawingml/2006/main">
            <a:ext uri="{FF2B5EF4-FFF2-40B4-BE49-F238E27FC236}">
              <a16:creationId xmlns:a16="http://schemas.microsoft.com/office/drawing/2014/main" id="{B4359A69-0AE7-B14A-238B-FB0B7F708DFC}"/>
            </a:ext>
          </a:extLst>
        </cdr:cNvPr>
        <cdr:cNvCxnSpPr/>
      </cdr:nvCxnSpPr>
      <cdr:spPr>
        <a:xfrm xmlns:a="http://schemas.openxmlformats.org/drawingml/2006/main" flipV="1">
          <a:off x="3187080" y="515435"/>
          <a:ext cx="1141312" cy="1089453"/>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0.3743</cdr:x>
      <cdr:y>0.5691</cdr:y>
    </cdr:from>
    <cdr:to>
      <cdr:x>0.42263</cdr:x>
      <cdr:y>0.66007</cdr:y>
    </cdr:to>
    <cdr:sp macro="" textlink="">
      <cdr:nvSpPr>
        <cdr:cNvPr id="33" name="CasellaDiTesto 32">
          <a:extLst xmlns:a="http://schemas.openxmlformats.org/drawingml/2006/main">
            <a:ext uri="{FF2B5EF4-FFF2-40B4-BE49-F238E27FC236}">
              <a16:creationId xmlns:a16="http://schemas.microsoft.com/office/drawing/2014/main" id="{F751BAE6-0EEF-53B3-D8EE-5DF628C6E39E}"/>
            </a:ext>
          </a:extLst>
        </cdr:cNvPr>
        <cdr:cNvSpPr txBox="1"/>
      </cdr:nvSpPr>
      <cdr:spPr>
        <a:xfrm xmlns:a="http://schemas.openxmlformats.org/drawingml/2006/main">
          <a:off x="2696522" y="2467713"/>
          <a:ext cx="348203" cy="394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0.22652</cdr:x>
      <cdr:y>0.49898</cdr:y>
    </cdr:from>
    <cdr:to>
      <cdr:x>0.27486</cdr:x>
      <cdr:y>0.58995</cdr:y>
    </cdr:to>
    <cdr:sp macro="" textlink="">
      <cdr:nvSpPr>
        <cdr:cNvPr id="34"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1629672" y="2129102"/>
          <a:ext cx="347724" cy="3881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0.57035</cdr:x>
      <cdr:y>0.5517</cdr:y>
    </cdr:from>
    <cdr:to>
      <cdr:x>0.61869</cdr:x>
      <cdr:y>0.64267</cdr:y>
    </cdr:to>
    <cdr:sp macro="" textlink="">
      <cdr:nvSpPr>
        <cdr:cNvPr id="35"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4108643" y="2385638"/>
          <a:ext cx="348178" cy="3933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0.70113</cdr:x>
      <cdr:y>0.25022</cdr:y>
    </cdr:from>
    <cdr:to>
      <cdr:x>0.74953</cdr:x>
      <cdr:y>0.34267</cdr:y>
    </cdr:to>
    <cdr:sp macro="" textlink="">
      <cdr:nvSpPr>
        <cdr:cNvPr id="36"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5069013" y="1072980"/>
          <a:ext cx="349916" cy="396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userShapes>
</file>

<file path=xl/drawings/drawing14.xml><?xml version="1.0" encoding="utf-8"?>
<c:userShapes xmlns:c="http://schemas.openxmlformats.org/drawingml/2006/chart">
  <cdr:relSizeAnchor xmlns:cdr="http://schemas.openxmlformats.org/drawingml/2006/chartDrawing">
    <cdr:from>
      <cdr:x>0.37179</cdr:x>
      <cdr:y>0.45203</cdr:y>
    </cdr:from>
    <cdr:to>
      <cdr:x>0.56369</cdr:x>
      <cdr:y>0.75475</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682388" y="1939534"/>
          <a:ext cx="1384525" cy="129889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0.27812</cdr:x>
      <cdr:y>0.43909</cdr:y>
    </cdr:from>
    <cdr:to>
      <cdr:x>0.44191</cdr:x>
      <cdr:y>0.7002</cdr:y>
    </cdr:to>
    <cdr:cxnSp macro="">
      <cdr:nvCxnSpPr>
        <cdr:cNvPr id="6" name="Connettore 1 5">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2008227" y="1887042"/>
          <a:ext cx="1182646" cy="1122169"/>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0.10618</cdr:x>
      <cdr:y>0.25785</cdr:y>
    </cdr:from>
    <cdr:to>
      <cdr:x>0.30396</cdr:x>
      <cdr:y>0.57767</cdr:y>
    </cdr:to>
    <cdr:cxnSp macro="">
      <cdr:nvCxnSpPr>
        <cdr:cNvPr id="8" name="Connettore 1 7">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764907" y="1114969"/>
          <a:ext cx="1424749" cy="1382956"/>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0.69941</cdr:x>
      <cdr:y>0.34764</cdr:y>
    </cdr:from>
    <cdr:to>
      <cdr:x>0.9596</cdr:x>
      <cdr:y>0.77541</cdr:y>
    </cdr:to>
    <cdr:cxnSp macro="">
      <cdr:nvCxnSpPr>
        <cdr:cNvPr id="9" name="Connettore 1 8">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5043900" y="1520061"/>
          <a:ext cx="1876391" cy="1870460"/>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0.35006</cdr:x>
      <cdr:y>0.58822</cdr:y>
    </cdr:from>
    <cdr:to>
      <cdr:x>0.42156</cdr:x>
      <cdr:y>0.66889</cdr:y>
    </cdr:to>
    <cdr:cxnSp macro="">
      <cdr:nvCxnSpPr>
        <cdr:cNvPr id="13" name="Connettore 2 12">
          <a:extLst xmlns:a="http://schemas.openxmlformats.org/drawingml/2006/main">
            <a:ext uri="{FF2B5EF4-FFF2-40B4-BE49-F238E27FC236}">
              <a16:creationId xmlns:a16="http://schemas.microsoft.com/office/drawing/2014/main" id="{3F252BD0-D6CC-A46F-0454-920849FC5DC7}"/>
            </a:ext>
          </a:extLst>
        </cdr:cNvPr>
        <cdr:cNvCxnSpPr/>
      </cdr:nvCxnSpPr>
      <cdr:spPr>
        <a:xfrm xmlns:a="http://schemas.openxmlformats.org/drawingml/2006/main" flipH="1" flipV="1">
          <a:off x="2521879" y="2550587"/>
          <a:ext cx="515122" cy="349809"/>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0.17178</cdr:x>
      <cdr:y>0.48608</cdr:y>
    </cdr:from>
    <cdr:to>
      <cdr:x>0.3086</cdr:x>
      <cdr:y>0.64136</cdr:y>
    </cdr:to>
    <cdr:cxnSp macro="">
      <cdr:nvCxnSpPr>
        <cdr:cNvPr id="16" name="Connettore 2 15">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1238785" y="2125406"/>
          <a:ext cx="986692" cy="678961"/>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0.2905</cdr:x>
      <cdr:y>0.28844</cdr:y>
    </cdr:from>
    <cdr:to>
      <cdr:x>0.7037</cdr:x>
      <cdr:y>0.75347</cdr:y>
    </cdr:to>
    <cdr:cxnSp macro="">
      <cdr:nvCxnSpPr>
        <cdr:cNvPr id="19" name="Connettore 2 18">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a:off x="2092642" y="1247261"/>
          <a:ext cx="2976563" cy="2010833"/>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0.5844</cdr:x>
      <cdr:y>0.14693</cdr:y>
    </cdr:from>
    <cdr:to>
      <cdr:x>0.86669</cdr:x>
      <cdr:y>0.48768</cdr:y>
    </cdr:to>
    <cdr:cxnSp macro="">
      <cdr:nvCxnSpPr>
        <cdr:cNvPr id="23" name="Connettore 2 22">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4225056" y="630032"/>
          <a:ext cx="2040860" cy="1461182"/>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0.44023</cdr:x>
      <cdr:y>0.12008</cdr:y>
    </cdr:from>
    <cdr:to>
      <cdr:x>0.59788</cdr:x>
      <cdr:y>0.37388</cdr:y>
    </cdr:to>
    <cdr:cxnSp macro="">
      <cdr:nvCxnSpPr>
        <cdr:cNvPr id="29" name="Connettore 1 28">
          <a:extLst xmlns:a="http://schemas.openxmlformats.org/drawingml/2006/main">
            <a:ext uri="{FF2B5EF4-FFF2-40B4-BE49-F238E27FC236}">
              <a16:creationId xmlns:a16="http://schemas.microsoft.com/office/drawing/2014/main" id="{B4359A69-0AE7-B14A-238B-FB0B7F708DFC}"/>
            </a:ext>
          </a:extLst>
        </cdr:cNvPr>
        <cdr:cNvCxnSpPr/>
      </cdr:nvCxnSpPr>
      <cdr:spPr>
        <a:xfrm xmlns:a="http://schemas.openxmlformats.org/drawingml/2006/main" flipV="1">
          <a:off x="3187080" y="515435"/>
          <a:ext cx="1141312" cy="1089453"/>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0.3743</cdr:x>
      <cdr:y>0.5691</cdr:y>
    </cdr:from>
    <cdr:to>
      <cdr:x>0.42263</cdr:x>
      <cdr:y>0.66007</cdr:y>
    </cdr:to>
    <cdr:sp macro="" textlink="">
      <cdr:nvSpPr>
        <cdr:cNvPr id="33" name="CasellaDiTesto 32">
          <a:extLst xmlns:a="http://schemas.openxmlformats.org/drawingml/2006/main">
            <a:ext uri="{FF2B5EF4-FFF2-40B4-BE49-F238E27FC236}">
              <a16:creationId xmlns:a16="http://schemas.microsoft.com/office/drawing/2014/main" id="{F751BAE6-0EEF-53B3-D8EE-5DF628C6E39E}"/>
            </a:ext>
          </a:extLst>
        </cdr:cNvPr>
        <cdr:cNvSpPr txBox="1"/>
      </cdr:nvSpPr>
      <cdr:spPr>
        <a:xfrm xmlns:a="http://schemas.openxmlformats.org/drawingml/2006/main">
          <a:off x="2696522" y="2467713"/>
          <a:ext cx="348203" cy="394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0.22652</cdr:x>
      <cdr:y>0.49898</cdr:y>
    </cdr:from>
    <cdr:to>
      <cdr:x>0.27486</cdr:x>
      <cdr:y>0.58995</cdr:y>
    </cdr:to>
    <cdr:sp macro="" textlink="">
      <cdr:nvSpPr>
        <cdr:cNvPr id="34"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1629672" y="2129102"/>
          <a:ext cx="347724" cy="3881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0.57035</cdr:x>
      <cdr:y>0.5517</cdr:y>
    </cdr:from>
    <cdr:to>
      <cdr:x>0.61869</cdr:x>
      <cdr:y>0.64267</cdr:y>
    </cdr:to>
    <cdr:sp macro="" textlink="">
      <cdr:nvSpPr>
        <cdr:cNvPr id="35"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4108643" y="2385638"/>
          <a:ext cx="348178" cy="3933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0.70113</cdr:x>
      <cdr:y>0.25022</cdr:y>
    </cdr:from>
    <cdr:to>
      <cdr:x>0.74953</cdr:x>
      <cdr:y>0.34267</cdr:y>
    </cdr:to>
    <cdr:sp macro="" textlink="">
      <cdr:nvSpPr>
        <cdr:cNvPr id="36"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5069013" y="1072980"/>
          <a:ext cx="349916" cy="396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userShapes>
</file>

<file path=xl/drawings/drawing15.xml><?xml version="1.0" encoding="utf-8"?>
<c:userShapes xmlns:c="http://schemas.openxmlformats.org/drawingml/2006/chart">
  <cdr:relSizeAnchor xmlns:cdr="http://schemas.openxmlformats.org/drawingml/2006/chartDrawing">
    <cdr:from>
      <cdr:x>0.37179</cdr:x>
      <cdr:y>0.45203</cdr:y>
    </cdr:from>
    <cdr:to>
      <cdr:x>0.56369</cdr:x>
      <cdr:y>0.75475</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682388" y="1939534"/>
          <a:ext cx="1384525" cy="129889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0.27812</cdr:x>
      <cdr:y>0.43909</cdr:y>
    </cdr:from>
    <cdr:to>
      <cdr:x>0.44191</cdr:x>
      <cdr:y>0.7002</cdr:y>
    </cdr:to>
    <cdr:cxnSp macro="">
      <cdr:nvCxnSpPr>
        <cdr:cNvPr id="6" name="Connettore 1 5">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2008227" y="1887042"/>
          <a:ext cx="1182646" cy="1122169"/>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0.10618</cdr:x>
      <cdr:y>0.25785</cdr:y>
    </cdr:from>
    <cdr:to>
      <cdr:x>0.30396</cdr:x>
      <cdr:y>0.57767</cdr:y>
    </cdr:to>
    <cdr:cxnSp macro="">
      <cdr:nvCxnSpPr>
        <cdr:cNvPr id="8" name="Connettore 1 7">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764907" y="1114969"/>
          <a:ext cx="1424749" cy="1382956"/>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0.69941</cdr:x>
      <cdr:y>0.34764</cdr:y>
    </cdr:from>
    <cdr:to>
      <cdr:x>0.9596</cdr:x>
      <cdr:y>0.77541</cdr:y>
    </cdr:to>
    <cdr:cxnSp macro="">
      <cdr:nvCxnSpPr>
        <cdr:cNvPr id="9" name="Connettore 1 8">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5043900" y="1520061"/>
          <a:ext cx="1876391" cy="1870460"/>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0.35006</cdr:x>
      <cdr:y>0.58822</cdr:y>
    </cdr:from>
    <cdr:to>
      <cdr:x>0.42156</cdr:x>
      <cdr:y>0.66889</cdr:y>
    </cdr:to>
    <cdr:cxnSp macro="">
      <cdr:nvCxnSpPr>
        <cdr:cNvPr id="13" name="Connettore 2 12">
          <a:extLst xmlns:a="http://schemas.openxmlformats.org/drawingml/2006/main">
            <a:ext uri="{FF2B5EF4-FFF2-40B4-BE49-F238E27FC236}">
              <a16:creationId xmlns:a16="http://schemas.microsoft.com/office/drawing/2014/main" id="{3F252BD0-D6CC-A46F-0454-920849FC5DC7}"/>
            </a:ext>
          </a:extLst>
        </cdr:cNvPr>
        <cdr:cNvCxnSpPr/>
      </cdr:nvCxnSpPr>
      <cdr:spPr>
        <a:xfrm xmlns:a="http://schemas.openxmlformats.org/drawingml/2006/main" flipH="1" flipV="1">
          <a:off x="2521879" y="2550587"/>
          <a:ext cx="515122" cy="349809"/>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0.17178</cdr:x>
      <cdr:y>0.48608</cdr:y>
    </cdr:from>
    <cdr:to>
      <cdr:x>0.3086</cdr:x>
      <cdr:y>0.64136</cdr:y>
    </cdr:to>
    <cdr:cxnSp macro="">
      <cdr:nvCxnSpPr>
        <cdr:cNvPr id="16" name="Connettore 2 15">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1238785" y="2125406"/>
          <a:ext cx="986692" cy="678961"/>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0.2905</cdr:x>
      <cdr:y>0.28844</cdr:y>
    </cdr:from>
    <cdr:to>
      <cdr:x>0.7037</cdr:x>
      <cdr:y>0.75347</cdr:y>
    </cdr:to>
    <cdr:cxnSp macro="">
      <cdr:nvCxnSpPr>
        <cdr:cNvPr id="19" name="Connettore 2 18">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a:off x="2092642" y="1247261"/>
          <a:ext cx="2976563" cy="2010833"/>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0.5844</cdr:x>
      <cdr:y>0.14693</cdr:y>
    </cdr:from>
    <cdr:to>
      <cdr:x>0.86669</cdr:x>
      <cdr:y>0.48768</cdr:y>
    </cdr:to>
    <cdr:cxnSp macro="">
      <cdr:nvCxnSpPr>
        <cdr:cNvPr id="23" name="Connettore 2 22">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4225056" y="630032"/>
          <a:ext cx="2040860" cy="1461182"/>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0.44023</cdr:x>
      <cdr:y>0.12008</cdr:y>
    </cdr:from>
    <cdr:to>
      <cdr:x>0.59788</cdr:x>
      <cdr:y>0.37388</cdr:y>
    </cdr:to>
    <cdr:cxnSp macro="">
      <cdr:nvCxnSpPr>
        <cdr:cNvPr id="29" name="Connettore 1 28">
          <a:extLst xmlns:a="http://schemas.openxmlformats.org/drawingml/2006/main">
            <a:ext uri="{FF2B5EF4-FFF2-40B4-BE49-F238E27FC236}">
              <a16:creationId xmlns:a16="http://schemas.microsoft.com/office/drawing/2014/main" id="{B4359A69-0AE7-B14A-238B-FB0B7F708DFC}"/>
            </a:ext>
          </a:extLst>
        </cdr:cNvPr>
        <cdr:cNvCxnSpPr/>
      </cdr:nvCxnSpPr>
      <cdr:spPr>
        <a:xfrm xmlns:a="http://schemas.openxmlformats.org/drawingml/2006/main" flipV="1">
          <a:off x="3187080" y="515435"/>
          <a:ext cx="1141312" cy="1089453"/>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0.3743</cdr:x>
      <cdr:y>0.5691</cdr:y>
    </cdr:from>
    <cdr:to>
      <cdr:x>0.42263</cdr:x>
      <cdr:y>0.66007</cdr:y>
    </cdr:to>
    <cdr:sp macro="" textlink="">
      <cdr:nvSpPr>
        <cdr:cNvPr id="33" name="CasellaDiTesto 32">
          <a:extLst xmlns:a="http://schemas.openxmlformats.org/drawingml/2006/main">
            <a:ext uri="{FF2B5EF4-FFF2-40B4-BE49-F238E27FC236}">
              <a16:creationId xmlns:a16="http://schemas.microsoft.com/office/drawing/2014/main" id="{F751BAE6-0EEF-53B3-D8EE-5DF628C6E39E}"/>
            </a:ext>
          </a:extLst>
        </cdr:cNvPr>
        <cdr:cNvSpPr txBox="1"/>
      </cdr:nvSpPr>
      <cdr:spPr>
        <a:xfrm xmlns:a="http://schemas.openxmlformats.org/drawingml/2006/main">
          <a:off x="2696522" y="2467713"/>
          <a:ext cx="348203" cy="394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0.22652</cdr:x>
      <cdr:y>0.49898</cdr:y>
    </cdr:from>
    <cdr:to>
      <cdr:x>0.27486</cdr:x>
      <cdr:y>0.58995</cdr:y>
    </cdr:to>
    <cdr:sp macro="" textlink="">
      <cdr:nvSpPr>
        <cdr:cNvPr id="34"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1629672" y="2129102"/>
          <a:ext cx="347724" cy="3881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0.57035</cdr:x>
      <cdr:y>0.5517</cdr:y>
    </cdr:from>
    <cdr:to>
      <cdr:x>0.61869</cdr:x>
      <cdr:y>0.64267</cdr:y>
    </cdr:to>
    <cdr:sp macro="" textlink="">
      <cdr:nvSpPr>
        <cdr:cNvPr id="35"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4108643" y="2385638"/>
          <a:ext cx="348178" cy="3933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0.70113</cdr:x>
      <cdr:y>0.25022</cdr:y>
    </cdr:from>
    <cdr:to>
      <cdr:x>0.74953</cdr:x>
      <cdr:y>0.34267</cdr:y>
    </cdr:to>
    <cdr:sp macro="" textlink="">
      <cdr:nvSpPr>
        <cdr:cNvPr id="36"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5069013" y="1072980"/>
          <a:ext cx="349916" cy="396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673100</xdr:colOff>
      <xdr:row>1</xdr:row>
      <xdr:rowOff>63500</xdr:rowOff>
    </xdr:from>
    <xdr:to>
      <xdr:col>10</xdr:col>
      <xdr:colOff>647700</xdr:colOff>
      <xdr:row>23</xdr:row>
      <xdr:rowOff>165100</xdr:rowOff>
    </xdr:to>
    <xdr:graphicFrame macro="">
      <xdr:nvGraphicFramePr>
        <xdr:cNvPr id="2" name="Grafico 1">
          <a:extLst>
            <a:ext uri="{FF2B5EF4-FFF2-40B4-BE49-F238E27FC236}">
              <a16:creationId xmlns:a16="http://schemas.microsoft.com/office/drawing/2014/main" id="{8D6B8DB5-F184-EC43-9A02-CEA6924E1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127000</xdr:colOff>
      <xdr:row>1</xdr:row>
      <xdr:rowOff>63500</xdr:rowOff>
    </xdr:from>
    <xdr:to>
      <xdr:col>21</xdr:col>
      <xdr:colOff>101600</xdr:colOff>
      <xdr:row>23</xdr:row>
      <xdr:rowOff>165100</xdr:rowOff>
    </xdr:to>
    <xdr:graphicFrame macro="">
      <xdr:nvGraphicFramePr>
        <xdr:cNvPr id="3" name="Grafico 2">
          <a:extLst>
            <a:ext uri="{FF2B5EF4-FFF2-40B4-BE49-F238E27FC236}">
              <a16:creationId xmlns:a16="http://schemas.microsoft.com/office/drawing/2014/main" id="{7A741120-FA7A-9F4D-A14D-3F7A496F14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127000</xdr:colOff>
      <xdr:row>26</xdr:row>
      <xdr:rowOff>0</xdr:rowOff>
    </xdr:from>
    <xdr:to>
      <xdr:col>21</xdr:col>
      <xdr:colOff>101600</xdr:colOff>
      <xdr:row>48</xdr:row>
      <xdr:rowOff>101600</xdr:rowOff>
    </xdr:to>
    <xdr:graphicFrame macro="">
      <xdr:nvGraphicFramePr>
        <xdr:cNvPr id="4" name="Grafico 3">
          <a:extLst>
            <a:ext uri="{FF2B5EF4-FFF2-40B4-BE49-F238E27FC236}">
              <a16:creationId xmlns:a16="http://schemas.microsoft.com/office/drawing/2014/main" id="{EFED4561-88DB-F147-BC40-E30B38FBC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673100</xdr:colOff>
      <xdr:row>26</xdr:row>
      <xdr:rowOff>0</xdr:rowOff>
    </xdr:from>
    <xdr:to>
      <xdr:col>10</xdr:col>
      <xdr:colOff>647700</xdr:colOff>
      <xdr:row>48</xdr:row>
      <xdr:rowOff>101600</xdr:rowOff>
    </xdr:to>
    <xdr:graphicFrame macro="">
      <xdr:nvGraphicFramePr>
        <xdr:cNvPr id="5" name="Grafico 4">
          <a:extLst>
            <a:ext uri="{FF2B5EF4-FFF2-40B4-BE49-F238E27FC236}">
              <a16:creationId xmlns:a16="http://schemas.microsoft.com/office/drawing/2014/main" id="{021A52AB-CFBD-B04C-B416-333E34FBF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265320</xdr:colOff>
      <xdr:row>17</xdr:row>
      <xdr:rowOff>201840</xdr:rowOff>
    </xdr:from>
    <xdr:to>
      <xdr:col>0</xdr:col>
      <xdr:colOff>634320</xdr:colOff>
      <xdr:row>30</xdr:row>
      <xdr:rowOff>14360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8" name="Input penna 7">
              <a:extLst>
                <a:ext uri="{FF2B5EF4-FFF2-40B4-BE49-F238E27FC236}">
                  <a16:creationId xmlns:a16="http://schemas.microsoft.com/office/drawing/2014/main" id="{B5F930CC-9ED7-530D-4F34-5ACE2DE2B7FA}"/>
                </a:ext>
              </a:extLst>
            </xdr14:cNvPr>
            <xdr14:cNvContentPartPr/>
          </xdr14:nvContentPartPr>
          <xdr14:nvPr macro=""/>
          <xdr14:xfrm>
            <a:off x="265320" y="3783240"/>
            <a:ext cx="369000" cy="2454120"/>
          </xdr14:xfrm>
        </xdr:contentPart>
      </mc:Choice>
      <mc:Fallback xmlns="">
        <xdr:pic>
          <xdr:nvPicPr>
            <xdr:cNvPr id="8" name="Input penna 7">
              <a:extLst>
                <a:ext uri="{FF2B5EF4-FFF2-40B4-BE49-F238E27FC236}">
                  <a16:creationId xmlns:a16="http://schemas.microsoft.com/office/drawing/2014/main" id="{B5F930CC-9ED7-530D-4F34-5ACE2DE2B7FA}"/>
                </a:ext>
              </a:extLst>
            </xdr:cNvPr>
            <xdr:cNvPicPr/>
          </xdr:nvPicPr>
          <xdr:blipFill>
            <a:blip xmlns:r="http://schemas.openxmlformats.org/officeDocument/2006/relationships" r:embed="rId6"/>
            <a:stretch>
              <a:fillRect/>
            </a:stretch>
          </xdr:blipFill>
          <xdr:spPr>
            <a:xfrm>
              <a:off x="256680" y="3774600"/>
              <a:ext cx="386640" cy="2471760"/>
            </a:xfrm>
            <a:prstGeom prst="rect">
              <a:avLst/>
            </a:prstGeom>
          </xdr:spPr>
        </xdr:pic>
      </mc:Fallback>
    </mc:AlternateContent>
    <xdr:clientData/>
  </xdr:twoCellAnchor>
  <xdr:twoCellAnchor editAs="oneCell">
    <xdr:from>
      <xdr:col>21</xdr:col>
      <xdr:colOff>154020</xdr:colOff>
      <xdr:row>18</xdr:row>
      <xdr:rowOff>86480</xdr:rowOff>
    </xdr:from>
    <xdr:to>
      <xdr:col>22</xdr:col>
      <xdr:colOff>60760</xdr:colOff>
      <xdr:row>33</xdr:row>
      <xdr:rowOff>47360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3" name="Input penna 12">
              <a:extLst>
                <a:ext uri="{FF2B5EF4-FFF2-40B4-BE49-F238E27FC236}">
                  <a16:creationId xmlns:a16="http://schemas.microsoft.com/office/drawing/2014/main" id="{1533ECB4-1731-3511-1F2E-1B49F2E1FA9B}"/>
                </a:ext>
              </a:extLst>
            </xdr14:cNvPr>
            <xdr14:cNvContentPartPr/>
          </xdr14:nvContentPartPr>
          <xdr14:nvPr macro=""/>
          <xdr14:xfrm>
            <a:off x="17489520" y="3871080"/>
            <a:ext cx="732240" cy="3008880"/>
          </xdr14:xfrm>
        </xdr:contentPart>
      </mc:Choice>
      <mc:Fallback xmlns="">
        <xdr:pic>
          <xdr:nvPicPr>
            <xdr:cNvPr id="13" name="Input penna 12">
              <a:extLst>
                <a:ext uri="{FF2B5EF4-FFF2-40B4-BE49-F238E27FC236}">
                  <a16:creationId xmlns:a16="http://schemas.microsoft.com/office/drawing/2014/main" id="{1533ECB4-1731-3511-1F2E-1B49F2E1FA9B}"/>
                </a:ext>
              </a:extLst>
            </xdr:cNvPr>
            <xdr:cNvPicPr/>
          </xdr:nvPicPr>
          <xdr:blipFill>
            <a:blip xmlns:r="http://schemas.openxmlformats.org/officeDocument/2006/relationships" r:embed="rId8"/>
            <a:stretch>
              <a:fillRect/>
            </a:stretch>
          </xdr:blipFill>
          <xdr:spPr>
            <a:xfrm>
              <a:off x="17480884" y="3862080"/>
              <a:ext cx="749871" cy="3026520"/>
            </a:xfrm>
            <a:prstGeom prst="rect">
              <a:avLst/>
            </a:prstGeom>
          </xdr:spPr>
        </xdr:pic>
      </mc:Fallback>
    </mc:AlternateContent>
    <xdr:clientData/>
  </xdr:twoCellAnchor>
  <xdr:twoCellAnchor editAs="oneCell">
    <xdr:from>
      <xdr:col>10</xdr:col>
      <xdr:colOff>696040</xdr:colOff>
      <xdr:row>36</xdr:row>
      <xdr:rowOff>73880</xdr:rowOff>
    </xdr:from>
    <xdr:to>
      <xdr:col>11</xdr:col>
      <xdr:colOff>111380</xdr:colOff>
      <xdr:row>37</xdr:row>
      <xdr:rowOff>58240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6" name="Input penna 15">
              <a:extLst>
                <a:ext uri="{FF2B5EF4-FFF2-40B4-BE49-F238E27FC236}">
                  <a16:creationId xmlns:a16="http://schemas.microsoft.com/office/drawing/2014/main" id="{319768E1-A3E6-C313-C90C-7C381A2D8CC2}"/>
                </a:ext>
              </a:extLst>
            </xdr14:cNvPr>
            <xdr14:cNvContentPartPr/>
          </xdr14:nvContentPartPr>
          <xdr14:nvPr macro=""/>
          <xdr14:xfrm>
            <a:off x="8951040" y="7516080"/>
            <a:ext cx="240840" cy="187560"/>
          </xdr14:xfrm>
        </xdr:contentPart>
      </mc:Choice>
      <mc:Fallback xmlns="">
        <xdr:pic>
          <xdr:nvPicPr>
            <xdr:cNvPr id="16" name="Input penna 15">
              <a:extLst>
                <a:ext uri="{FF2B5EF4-FFF2-40B4-BE49-F238E27FC236}">
                  <a16:creationId xmlns:a16="http://schemas.microsoft.com/office/drawing/2014/main" id="{319768E1-A3E6-C313-C90C-7C381A2D8CC2}"/>
                </a:ext>
              </a:extLst>
            </xdr:cNvPr>
            <xdr:cNvPicPr/>
          </xdr:nvPicPr>
          <xdr:blipFill>
            <a:blip xmlns:r="http://schemas.openxmlformats.org/officeDocument/2006/relationships" r:embed="rId10"/>
            <a:stretch>
              <a:fillRect/>
            </a:stretch>
          </xdr:blipFill>
          <xdr:spPr>
            <a:xfrm>
              <a:off x="8942387" y="7507080"/>
              <a:ext cx="258506" cy="205200"/>
            </a:xfrm>
            <a:prstGeom prst="rect">
              <a:avLst/>
            </a:prstGeom>
          </xdr:spPr>
        </xdr:pic>
      </mc:Fallback>
    </mc:AlternateContent>
    <xdr:clientData/>
  </xdr:twoCellAnchor>
  <xdr:twoCellAnchor editAs="oneCell">
    <xdr:from>
      <xdr:col>10</xdr:col>
      <xdr:colOff>761920</xdr:colOff>
      <xdr:row>11</xdr:row>
      <xdr:rowOff>31800</xdr:rowOff>
    </xdr:from>
    <xdr:to>
      <xdr:col>11</xdr:col>
      <xdr:colOff>43700</xdr:colOff>
      <xdr:row>11</xdr:row>
      <xdr:rowOff>47640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put penna 16">
              <a:extLst>
                <a:ext uri="{FF2B5EF4-FFF2-40B4-BE49-F238E27FC236}">
                  <a16:creationId xmlns:a16="http://schemas.microsoft.com/office/drawing/2014/main" id="{70A33A54-1891-D5A8-6B40-A013CFDF1ACB}"/>
                </a:ext>
              </a:extLst>
            </xdr14:cNvPr>
            <xdr14:cNvContentPartPr/>
          </xdr14:nvContentPartPr>
          <xdr14:nvPr macro=""/>
          <xdr14:xfrm>
            <a:off x="9016920" y="2394000"/>
            <a:ext cx="107280" cy="15840"/>
          </xdr14:xfrm>
        </xdr:contentPart>
      </mc:Choice>
      <mc:Fallback xmlns="">
        <xdr:pic>
          <xdr:nvPicPr>
            <xdr:cNvPr id="17" name="Input penna 16">
              <a:extLst>
                <a:ext uri="{FF2B5EF4-FFF2-40B4-BE49-F238E27FC236}">
                  <a16:creationId xmlns:a16="http://schemas.microsoft.com/office/drawing/2014/main" id="{70A33A54-1891-D5A8-6B40-A013CFDF1ACB}"/>
                </a:ext>
              </a:extLst>
            </xdr:cNvPr>
            <xdr:cNvPicPr/>
          </xdr:nvPicPr>
          <xdr:blipFill>
            <a:blip xmlns:r="http://schemas.openxmlformats.org/officeDocument/2006/relationships" r:embed="rId12"/>
            <a:stretch>
              <a:fillRect/>
            </a:stretch>
          </xdr:blipFill>
          <xdr:spPr>
            <a:xfrm>
              <a:off x="9007920" y="2385360"/>
              <a:ext cx="124920" cy="33480"/>
            </a:xfrm>
            <a:prstGeom prst="rect">
              <a:avLst/>
            </a:prstGeom>
          </xdr:spPr>
        </xdr:pic>
      </mc:Fallback>
    </mc:AlternateContent>
    <xdr:clientData/>
  </xdr:twoCellAnchor>
  <xdr:twoCellAnchor editAs="oneCell">
    <xdr:from>
      <xdr:col>10</xdr:col>
      <xdr:colOff>804760</xdr:colOff>
      <xdr:row>11</xdr:row>
      <xdr:rowOff>110280</xdr:rowOff>
    </xdr:from>
    <xdr:to>
      <xdr:col>11</xdr:col>
      <xdr:colOff>51980</xdr:colOff>
      <xdr:row>11</xdr:row>
      <xdr:rowOff>121080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8" name="Input penna 17">
              <a:extLst>
                <a:ext uri="{FF2B5EF4-FFF2-40B4-BE49-F238E27FC236}">
                  <a16:creationId xmlns:a16="http://schemas.microsoft.com/office/drawing/2014/main" id="{BE5C02E9-0985-AD9C-05C7-A71975BFE04C}"/>
                </a:ext>
              </a:extLst>
            </xdr14:cNvPr>
            <xdr14:cNvContentPartPr/>
          </xdr14:nvContentPartPr>
          <xdr14:nvPr macro=""/>
          <xdr14:xfrm>
            <a:off x="9059760" y="2472480"/>
            <a:ext cx="72720" cy="10800"/>
          </xdr14:xfrm>
        </xdr:contentPart>
      </mc:Choice>
      <mc:Fallback xmlns="">
        <xdr:pic>
          <xdr:nvPicPr>
            <xdr:cNvPr id="18" name="Input penna 17">
              <a:extLst>
                <a:ext uri="{FF2B5EF4-FFF2-40B4-BE49-F238E27FC236}">
                  <a16:creationId xmlns:a16="http://schemas.microsoft.com/office/drawing/2014/main" id="{BE5C02E9-0985-AD9C-05C7-A71975BFE04C}"/>
                </a:ext>
              </a:extLst>
            </xdr:cNvPr>
            <xdr:cNvPicPr/>
          </xdr:nvPicPr>
          <xdr:blipFill>
            <a:blip xmlns:r="http://schemas.openxmlformats.org/officeDocument/2006/relationships" r:embed="rId14"/>
            <a:stretch>
              <a:fillRect/>
            </a:stretch>
          </xdr:blipFill>
          <xdr:spPr>
            <a:xfrm>
              <a:off x="9050760" y="2463480"/>
              <a:ext cx="90360" cy="28440"/>
            </a:xfrm>
            <a:prstGeom prst="rect">
              <a:avLst/>
            </a:prstGeom>
          </xdr:spPr>
        </xdr:pic>
      </mc:Fallback>
    </mc:AlternateContent>
    <xdr:clientData/>
  </xdr:twoCellAnchor>
</xdr:wsDr>
</file>

<file path=xl/drawings/drawing17.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3113713" y="2360051"/>
          <a:ext cx="603109" cy="55836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0.50085</cdr:x>
      <cdr:y>0.14637</cdr:y>
    </cdr:from>
    <cdr:to>
      <cdr:x>0.58385</cdr:x>
      <cdr:y>0.27379</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58091" y="631590"/>
          <a:ext cx="573063" cy="54980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0.5036</cdr:x>
      <cdr:y>0.14358</cdr:y>
    </cdr:from>
    <cdr:to>
      <cdr:x>0.58771</cdr:x>
      <cdr:y>0.271</cdr:y>
    </cdr:to>
    <cdr:cxnSp macro="">
      <cdr:nvCxnSpPr>
        <cdr:cNvPr id="2" name="Connettore 1 1">
          <a:extLst xmlns:a="http://schemas.openxmlformats.org/drawingml/2006/main">
            <a:ext uri="{FF2B5EF4-FFF2-40B4-BE49-F238E27FC236}">
              <a16:creationId xmlns:a16="http://schemas.microsoft.com/office/drawing/2014/main" id="{F2376993-5A9E-1BA5-DDDA-A385005A4D5C}"/>
            </a:ext>
          </a:extLst>
        </cdr:cNvPr>
        <cdr:cNvCxnSpPr/>
      </cdr:nvCxnSpPr>
      <cdr:spPr>
        <a:xfrm xmlns:a="http://schemas.openxmlformats.org/drawingml/2006/main" flipV="1">
          <a:off x="3477013" y="619513"/>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0.42683</cdr:x>
      <cdr:y>0.54121</cdr:y>
    </cdr:from>
    <cdr:to>
      <cdr:x>0.51095</cdr:x>
      <cdr:y>0.66863</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947020" y="2335251"/>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0.47016</cdr:x>
      <cdr:y>0.50535</cdr:y>
    </cdr:from>
    <cdr:to>
      <cdr:x>0.47164</cdr:x>
      <cdr:y>0.58891</cdr:y>
    </cdr:to>
    <cdr:cxnSp macro="">
      <cdr:nvCxnSpPr>
        <cdr:cNvPr id="7" name="Connettore 2 6">
          <a:extLst xmlns:a="http://schemas.openxmlformats.org/drawingml/2006/main">
            <a:ext uri="{FF2B5EF4-FFF2-40B4-BE49-F238E27FC236}">
              <a16:creationId xmlns:a16="http://schemas.microsoft.com/office/drawing/2014/main" id="{DA1F207F-4398-5937-45C0-514D23794F26}"/>
            </a:ext>
          </a:extLst>
        </cdr:cNvPr>
        <cdr:cNvCxnSpPr/>
      </cdr:nvCxnSpPr>
      <cdr:spPr>
        <a:xfrm xmlns:a="http://schemas.openxmlformats.org/drawingml/2006/main" flipH="1" flipV="1">
          <a:off x="3426692" y="2216141"/>
          <a:ext cx="10753" cy="366431"/>
        </a:xfrm>
        <a:prstGeom xmlns:a="http://schemas.openxmlformats.org/drawingml/2006/main" prst="straightConnector1">
          <a:avLst/>
        </a:prstGeom>
        <a:ln xmlns:a="http://schemas.openxmlformats.org/drawingml/2006/main" w="19050" cap="flat" cmpd="sng" algn="ctr">
          <a:solidFill>
            <a:schemeClr val="accent5"/>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0.23552</cdr:x>
      <cdr:y>0.483</cdr:y>
    </cdr:from>
    <cdr:to>
      <cdr:x>0.469</cdr:x>
      <cdr:y>0.50049</cdr:y>
    </cdr:to>
    <cdr:cxnSp macro="">
      <cdr:nvCxnSpPr>
        <cdr:cNvPr id="12" name="Connettore 2 11">
          <a:extLst xmlns:a="http://schemas.openxmlformats.org/drawingml/2006/main">
            <a:ext uri="{FF2B5EF4-FFF2-40B4-BE49-F238E27FC236}">
              <a16:creationId xmlns:a16="http://schemas.microsoft.com/office/drawing/2014/main" id="{74F4E384-FCAD-94FD-BE68-52CABD34FDD7}"/>
            </a:ext>
          </a:extLst>
        </cdr:cNvPr>
        <cdr:cNvCxnSpPr/>
      </cdr:nvCxnSpPr>
      <cdr:spPr>
        <a:xfrm xmlns:a="http://schemas.openxmlformats.org/drawingml/2006/main" flipH="1" flipV="1">
          <a:off x="1712385" y="2103968"/>
          <a:ext cx="1697567" cy="762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0.19185</cdr:x>
      <cdr:y>0.44607</cdr:y>
    </cdr:from>
    <cdr:to>
      <cdr:x>0.88931</cdr:x>
      <cdr:y>0.44958</cdr:y>
    </cdr:to>
    <cdr:cxnSp macro="">
      <cdr:nvCxnSpPr>
        <cdr:cNvPr id="15" name="Connettore 2 14">
          <a:extLst xmlns:a="http://schemas.openxmlformats.org/drawingml/2006/main">
            <a:ext uri="{FF2B5EF4-FFF2-40B4-BE49-F238E27FC236}">
              <a16:creationId xmlns:a16="http://schemas.microsoft.com/office/drawing/2014/main" id="{4DC7CF58-0D33-C8B3-69CD-953E90FEFADC}"/>
            </a:ext>
          </a:extLst>
        </cdr:cNvPr>
        <cdr:cNvCxnSpPr/>
      </cdr:nvCxnSpPr>
      <cdr:spPr>
        <a:xfrm xmlns:a="http://schemas.openxmlformats.org/drawingml/2006/main">
          <a:off x="1394045" y="1954561"/>
          <a:ext cx="5067994" cy="15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0.56386</cdr:x>
      <cdr:y>0.22637</cdr:y>
    </cdr:from>
    <cdr:to>
      <cdr:x>0.88228</cdr:x>
      <cdr:y>0.43459</cdr:y>
    </cdr:to>
    <cdr:cxnSp macro="">
      <cdr:nvCxnSpPr>
        <cdr:cNvPr id="17" name="Connettore 2 16">
          <a:extLst xmlns:a="http://schemas.openxmlformats.org/drawingml/2006/main">
            <a:ext uri="{FF2B5EF4-FFF2-40B4-BE49-F238E27FC236}">
              <a16:creationId xmlns:a16="http://schemas.microsoft.com/office/drawing/2014/main" id="{A3B7FADD-1183-4062-ED79-0CDD39C76DE5}"/>
            </a:ext>
          </a:extLst>
        </cdr:cNvPr>
        <cdr:cNvCxnSpPr/>
      </cdr:nvCxnSpPr>
      <cdr:spPr>
        <a:xfrm xmlns:a="http://schemas.openxmlformats.org/drawingml/2006/main" flipH="1" flipV="1">
          <a:off x="4097211" y="991915"/>
          <a:ext cx="2313736" cy="912356"/>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userShapes>
</file>

<file path=xl/drawings/drawing18.xml><?xml version="1.0" encoding="utf-8"?>
<c:userShapes xmlns:c="http://schemas.openxmlformats.org/drawingml/2006/chart">
  <cdr:relSizeAnchor xmlns:cdr="http://schemas.openxmlformats.org/drawingml/2006/chartDrawing">
    <cdr:from>
      <cdr:x>0.21225</cdr:x>
      <cdr:y>0.26054</cdr:y>
    </cdr:from>
    <cdr:to>
      <cdr:x>0.57526</cdr:x>
      <cdr:y>0.74517</cdr:y>
    </cdr:to>
    <cdr:cxnSp macro="">
      <cdr:nvCxnSpPr>
        <cdr:cNvPr id="2" name="Connettore 1 1">
          <a:extLst xmlns:a="http://schemas.openxmlformats.org/drawingml/2006/main">
            <a:ext uri="{FF2B5EF4-FFF2-40B4-BE49-F238E27FC236}">
              <a16:creationId xmlns:a16="http://schemas.microsoft.com/office/drawing/2014/main" id="{3B7622F5-806F-7649-2E7C-4E3F2369D532}"/>
            </a:ext>
          </a:extLst>
        </cdr:cNvPr>
        <cdr:cNvCxnSpPr/>
      </cdr:nvCxnSpPr>
      <cdr:spPr>
        <a:xfrm xmlns:a="http://schemas.openxmlformats.org/drawingml/2006/main">
          <a:off x="1546088" y="112477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0.44387</cdr:x>
      <cdr:y>0.4993</cdr:y>
    </cdr:from>
    <cdr:to>
      <cdr:x>0.49777</cdr:x>
      <cdr:y>0.57462</cdr:y>
    </cdr:to>
    <cdr:cxnSp macro="">
      <cdr:nvCxnSpPr>
        <cdr:cNvPr id="13" name="Connettore 2 12">
          <a:extLst xmlns:a="http://schemas.openxmlformats.org/drawingml/2006/main">
            <a:ext uri="{FF2B5EF4-FFF2-40B4-BE49-F238E27FC236}">
              <a16:creationId xmlns:a16="http://schemas.microsoft.com/office/drawing/2014/main" id="{4CDB21AA-F870-0362-798E-33B4311AADA2}"/>
            </a:ext>
          </a:extLst>
        </cdr:cNvPr>
        <cdr:cNvCxnSpPr/>
      </cdr:nvCxnSpPr>
      <cdr:spPr>
        <a:xfrm xmlns:a="http://schemas.openxmlformats.org/drawingml/2006/main" flipH="1" flipV="1">
          <a:off x="3233286" y="2155503"/>
          <a:ext cx="392657" cy="32516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0.19288</cdr:x>
      <cdr:y>0.40693</cdr:y>
    </cdr:from>
    <cdr:to>
      <cdr:x>0.31079</cdr:x>
      <cdr:y>0.47656</cdr:y>
    </cdr:to>
    <cdr:cxnSp macro="">
      <cdr:nvCxnSpPr>
        <cdr:cNvPr id="22" name="Connettore 2 21">
          <a:extLst xmlns:a="http://schemas.openxmlformats.org/drawingml/2006/main">
            <a:ext uri="{FF2B5EF4-FFF2-40B4-BE49-F238E27FC236}">
              <a16:creationId xmlns:a16="http://schemas.microsoft.com/office/drawing/2014/main" id="{53295598-B3E9-B352-5A22-C75DBDB90A19}"/>
            </a:ext>
          </a:extLst>
        </cdr:cNvPr>
        <cdr:cNvCxnSpPr/>
      </cdr:nvCxnSpPr>
      <cdr:spPr>
        <a:xfrm xmlns:a="http://schemas.openxmlformats.org/drawingml/2006/main" flipH="1">
          <a:off x="1404976" y="1756711"/>
          <a:ext cx="858937" cy="30062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0.42365</cdr:x>
      <cdr:y>0.45944</cdr:y>
    </cdr:from>
    <cdr:to>
      <cdr:x>0.88138</cdr:x>
      <cdr:y>0.79349</cdr:y>
    </cdr:to>
    <cdr:cxnSp macro="">
      <cdr:nvCxnSpPr>
        <cdr:cNvPr id="30" name="Connettore 2 29">
          <a:extLst xmlns:a="http://schemas.openxmlformats.org/drawingml/2006/main">
            <a:ext uri="{FF2B5EF4-FFF2-40B4-BE49-F238E27FC236}">
              <a16:creationId xmlns:a16="http://schemas.microsoft.com/office/drawing/2014/main" id="{33BB957E-8B5D-DF0D-430F-6EFC8C6174D5}"/>
            </a:ext>
          </a:extLst>
        </cdr:cNvPr>
        <cdr:cNvCxnSpPr/>
      </cdr:nvCxnSpPr>
      <cdr:spPr>
        <a:xfrm xmlns:a="http://schemas.openxmlformats.org/drawingml/2006/main" flipV="1">
          <a:off x="3076667" y="1989667"/>
          <a:ext cx="3324133" cy="144666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0.53281</cdr:x>
      <cdr:y>0.39162</cdr:y>
    </cdr:from>
    <cdr:to>
      <cdr:x>0.6024</cdr:x>
      <cdr:y>0.50823</cdr:y>
    </cdr:to>
    <cdr:sp macro="" textlink="">
      <cdr:nvSpPr>
        <cdr:cNvPr id="34" name="CasellaDiTesto 1">
          <a:extLst xmlns:a="http://schemas.openxmlformats.org/drawingml/2006/main">
            <a:ext uri="{FF2B5EF4-FFF2-40B4-BE49-F238E27FC236}">
              <a16:creationId xmlns:a16="http://schemas.microsoft.com/office/drawing/2014/main" id="{7DF5F0A6-A0AE-0C9C-1049-23FB4E7ED488}"/>
            </a:ext>
          </a:extLst>
        </cdr:cNvPr>
        <cdr:cNvSpPr txBox="1"/>
      </cdr:nvSpPr>
      <cdr:spPr>
        <a:xfrm xmlns:a="http://schemas.openxmlformats.org/drawingml/2006/main">
          <a:off x="4405141" y="1790506"/>
          <a:ext cx="575350" cy="53314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0.09878</cdr:x>
      <cdr:y>0.37843</cdr:y>
    </cdr:from>
    <cdr:to>
      <cdr:x>0.46179</cdr:x>
      <cdr:y>0.86305</cdr:y>
    </cdr:to>
    <cdr:cxnSp macro="">
      <cdr:nvCxnSpPr>
        <cdr:cNvPr id="15" name="Connettore 1 14">
          <a:extLst xmlns:a="http://schemas.openxmlformats.org/drawingml/2006/main">
            <a:ext uri="{FF2B5EF4-FFF2-40B4-BE49-F238E27FC236}">
              <a16:creationId xmlns:a16="http://schemas.microsoft.com/office/drawing/2014/main" id="{6ED8BE62-60D9-B7CE-2DE1-59462045F80E}"/>
            </a:ext>
          </a:extLst>
        </cdr:cNvPr>
        <cdr:cNvCxnSpPr/>
      </cdr:nvCxnSpPr>
      <cdr:spPr>
        <a:xfrm xmlns:a="http://schemas.openxmlformats.org/drawingml/2006/main">
          <a:off x="719544" y="163369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0.63699</cdr:x>
      <cdr:y>0.09988</cdr:y>
    </cdr:from>
    <cdr:to>
      <cdr:x>0.95848</cdr:x>
      <cdr:y>0.52346</cdr:y>
    </cdr:to>
    <cdr:cxnSp macro="">
      <cdr:nvCxnSpPr>
        <cdr:cNvPr id="37" name="Connettore 1 36">
          <a:extLst xmlns:a="http://schemas.openxmlformats.org/drawingml/2006/main">
            <a:ext uri="{FF2B5EF4-FFF2-40B4-BE49-F238E27FC236}">
              <a16:creationId xmlns:a16="http://schemas.microsoft.com/office/drawing/2014/main" id="{79599169-6E7E-6168-DAC2-B98181470F3A}"/>
            </a:ext>
          </a:extLst>
        </cdr:cNvPr>
        <cdr:cNvCxnSpPr/>
      </cdr:nvCxnSpPr>
      <cdr:spPr>
        <a:xfrm xmlns:a="http://schemas.openxmlformats.org/drawingml/2006/main">
          <a:off x="4640072" y="431187"/>
          <a:ext cx="2341861" cy="182861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0.58583</cdr:x>
      <cdr:y>0.17791</cdr:y>
    </cdr:from>
    <cdr:to>
      <cdr:x>0.68551</cdr:x>
      <cdr:y>0.25122</cdr:y>
    </cdr:to>
    <cdr:cxnSp macro="">
      <cdr:nvCxnSpPr>
        <cdr:cNvPr id="4" name="Connettore 2 3">
          <a:extLst xmlns:a="http://schemas.openxmlformats.org/drawingml/2006/main">
            <a:ext uri="{FF2B5EF4-FFF2-40B4-BE49-F238E27FC236}">
              <a16:creationId xmlns:a16="http://schemas.microsoft.com/office/drawing/2014/main" id="{CE00FAC2-8DE8-F493-0198-9748FC588870}"/>
            </a:ext>
          </a:extLst>
        </cdr:cNvPr>
        <cdr:cNvCxnSpPr/>
      </cdr:nvCxnSpPr>
      <cdr:spPr>
        <a:xfrm xmlns:a="http://schemas.openxmlformats.org/drawingml/2006/main" flipH="1">
          <a:off x="4254500" y="770467"/>
          <a:ext cx="723900" cy="3175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0.49665</cdr:x>
      <cdr:y>0.14956</cdr:y>
    </cdr:from>
    <cdr:to>
      <cdr:x>0.81814</cdr:x>
      <cdr:y>0.57314</cdr:y>
    </cdr:to>
    <cdr:cxnSp macro="">
      <cdr:nvCxnSpPr>
        <cdr:cNvPr id="7" name="Connettore 1 6">
          <a:extLst xmlns:a="http://schemas.openxmlformats.org/drawingml/2006/main">
            <a:ext uri="{FF2B5EF4-FFF2-40B4-BE49-F238E27FC236}">
              <a16:creationId xmlns:a16="http://schemas.microsoft.com/office/drawing/2014/main" id="{DECB2501-FD95-BD28-1DA3-FB531490884B}"/>
            </a:ext>
          </a:extLst>
        </cdr:cNvPr>
        <cdr:cNvCxnSpPr/>
      </cdr:nvCxnSpPr>
      <cdr:spPr>
        <a:xfrm xmlns:a="http://schemas.openxmlformats.org/drawingml/2006/main">
          <a:off x="3606800" y="647700"/>
          <a:ext cx="2334752" cy="183437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0.37981</cdr:x>
      <cdr:y>0.42639</cdr:y>
    </cdr:from>
    <cdr:to>
      <cdr:x>0.57171</cdr:x>
      <cdr:y>0.72911</cdr:y>
    </cdr:to>
    <cdr:cxnSp macro="">
      <cdr:nvCxnSpPr>
        <cdr:cNvPr id="3" name="Connettore 1 2">
          <a:extLst xmlns:a="http://schemas.openxmlformats.org/drawingml/2006/main">
            <a:ext uri="{FF2B5EF4-FFF2-40B4-BE49-F238E27FC236}">
              <a16:creationId xmlns:a16="http://schemas.microsoft.com/office/drawing/2014/main" id="{F7DFF993-85AB-0352-8F18-1D87FF935817}"/>
            </a:ext>
          </a:extLst>
        </cdr:cNvPr>
        <cdr:cNvCxnSpPr/>
      </cdr:nvCxnSpPr>
      <cdr:spPr>
        <a:xfrm xmlns:a="http://schemas.openxmlformats.org/drawingml/2006/main" flipV="1">
          <a:off x="3125664" y="1949475"/>
          <a:ext cx="1579260" cy="1384036"/>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0.28614</cdr:x>
      <cdr:y>0.41345</cdr:y>
    </cdr:from>
    <cdr:to>
      <cdr:x>0.44993</cdr:x>
      <cdr:y>0.67456</cdr:y>
    </cdr:to>
    <cdr:cxnSp macro="">
      <cdr:nvCxnSpPr>
        <cdr:cNvPr id="5" name="Connettore 1 4">
          <a:extLst xmlns:a="http://schemas.openxmlformats.org/drawingml/2006/main">
            <a:ext uri="{FF2B5EF4-FFF2-40B4-BE49-F238E27FC236}">
              <a16:creationId xmlns:a16="http://schemas.microsoft.com/office/drawing/2014/main" id="{94F19EA7-A20A-99D9-DB94-C0AEEE505848}"/>
            </a:ext>
          </a:extLst>
        </cdr:cNvPr>
        <cdr:cNvCxnSpPr/>
      </cdr:nvCxnSpPr>
      <cdr:spPr>
        <a:xfrm xmlns:a="http://schemas.openxmlformats.org/drawingml/2006/main" flipV="1">
          <a:off x="2354797" y="1890313"/>
          <a:ext cx="1347927" cy="1193795"/>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0.1142</cdr:x>
      <cdr:y>0.23221</cdr:y>
    </cdr:from>
    <cdr:to>
      <cdr:x>0.31198</cdr:x>
      <cdr:y>0.55203</cdr:y>
    </cdr:to>
    <cdr:cxnSp macro="">
      <cdr:nvCxnSpPr>
        <cdr:cNvPr id="6" name="Connettore 1 5">
          <a:extLst xmlns:a="http://schemas.openxmlformats.org/drawingml/2006/main">
            <a:ext uri="{FF2B5EF4-FFF2-40B4-BE49-F238E27FC236}">
              <a16:creationId xmlns:a16="http://schemas.microsoft.com/office/drawing/2014/main" id="{56991641-1CCF-F6CC-F113-46D8CC320150}"/>
            </a:ext>
          </a:extLst>
        </cdr:cNvPr>
        <cdr:cNvCxnSpPr/>
      </cdr:nvCxnSpPr>
      <cdr:spPr>
        <a:xfrm xmlns:a="http://schemas.openxmlformats.org/drawingml/2006/main" flipV="1">
          <a:off x="939800" y="1061684"/>
          <a:ext cx="1627650" cy="14622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0.70743</cdr:x>
      <cdr:y>0.322</cdr:y>
    </cdr:from>
    <cdr:to>
      <cdr:x>0.96762</cdr:x>
      <cdr:y>0.74977</cdr:y>
    </cdr:to>
    <cdr:cxnSp macro="">
      <cdr:nvCxnSpPr>
        <cdr:cNvPr id="8" name="Connettore 1 7">
          <a:extLst xmlns:a="http://schemas.openxmlformats.org/drawingml/2006/main">
            <a:ext uri="{FF2B5EF4-FFF2-40B4-BE49-F238E27FC236}">
              <a16:creationId xmlns:a16="http://schemas.microsoft.com/office/drawing/2014/main" id="{15A6C75F-475F-9EC2-80CD-1F1635567198}"/>
            </a:ext>
          </a:extLst>
        </cdr:cNvPr>
        <cdr:cNvCxnSpPr/>
      </cdr:nvCxnSpPr>
      <cdr:spPr>
        <a:xfrm xmlns:a="http://schemas.openxmlformats.org/drawingml/2006/main" flipV="1">
          <a:off x="5821846" y="1472204"/>
          <a:ext cx="2141259" cy="1955765"/>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0.35808</cdr:x>
      <cdr:y>0.56258</cdr:y>
    </cdr:from>
    <cdr:to>
      <cdr:x>0.42958</cdr:x>
      <cdr:y>0.64325</cdr:y>
    </cdr:to>
    <cdr:cxnSp macro="">
      <cdr:nvCxnSpPr>
        <cdr:cNvPr id="9" name="Connettore 2 8">
          <a:extLst xmlns:a="http://schemas.openxmlformats.org/drawingml/2006/main">
            <a:ext uri="{FF2B5EF4-FFF2-40B4-BE49-F238E27FC236}">
              <a16:creationId xmlns:a16="http://schemas.microsoft.com/office/drawing/2014/main" id="{6761811F-43A7-388F-32D6-308D5FE7882D}"/>
            </a:ext>
          </a:extLst>
        </cdr:cNvPr>
        <cdr:cNvCxnSpPr/>
      </cdr:nvCxnSpPr>
      <cdr:spPr>
        <a:xfrm xmlns:a="http://schemas.openxmlformats.org/drawingml/2006/main" flipH="1" flipV="1">
          <a:off x="2946835" y="2572136"/>
          <a:ext cx="588416" cy="368823"/>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dr:relSizeAnchor xmlns:cdr="http://schemas.openxmlformats.org/drawingml/2006/chartDrawing">
    <cdr:from>
      <cdr:x>0.1798</cdr:x>
      <cdr:y>0.46044</cdr:y>
    </cdr:from>
    <cdr:to>
      <cdr:x>0.31662</cdr:x>
      <cdr:y>0.61572</cdr:y>
    </cdr:to>
    <cdr:cxnSp macro="">
      <cdr:nvCxnSpPr>
        <cdr:cNvPr id="10" name="Connettore 2 9">
          <a:extLst xmlns:a="http://schemas.openxmlformats.org/drawingml/2006/main">
            <a:ext uri="{FF2B5EF4-FFF2-40B4-BE49-F238E27FC236}">
              <a16:creationId xmlns:a16="http://schemas.microsoft.com/office/drawing/2014/main" id="{9F12FEA5-7A1F-1952-D66C-51A863EF4608}"/>
            </a:ext>
          </a:extLst>
        </cdr:cNvPr>
        <cdr:cNvCxnSpPr/>
      </cdr:nvCxnSpPr>
      <cdr:spPr>
        <a:xfrm xmlns:a="http://schemas.openxmlformats.org/drawingml/2006/main" flipH="1" flipV="1">
          <a:off x="1479662" y="2105152"/>
          <a:ext cx="1125974" cy="70994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dr:relSizeAnchor xmlns:cdr="http://schemas.openxmlformats.org/drawingml/2006/chartDrawing">
    <cdr:from>
      <cdr:x>0.29852</cdr:x>
      <cdr:y>0.2628</cdr:y>
    </cdr:from>
    <cdr:to>
      <cdr:x>0.71172</cdr:x>
      <cdr:y>0.72783</cdr:y>
    </cdr:to>
    <cdr:cxnSp macro="">
      <cdr:nvCxnSpPr>
        <cdr:cNvPr id="11" name="Connettore 2 10">
          <a:extLst xmlns:a="http://schemas.openxmlformats.org/drawingml/2006/main">
            <a:ext uri="{FF2B5EF4-FFF2-40B4-BE49-F238E27FC236}">
              <a16:creationId xmlns:a16="http://schemas.microsoft.com/office/drawing/2014/main" id="{808BDBCF-6826-791B-4711-BF42354297A1}"/>
            </a:ext>
          </a:extLst>
        </cdr:cNvPr>
        <cdr:cNvCxnSpPr/>
      </cdr:nvCxnSpPr>
      <cdr:spPr>
        <a:xfrm xmlns:a="http://schemas.openxmlformats.org/drawingml/2006/main">
          <a:off x="2456680" y="1201542"/>
          <a:ext cx="3400471" cy="2126117"/>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dr:relSizeAnchor xmlns:cdr="http://schemas.openxmlformats.org/drawingml/2006/chartDrawing">
    <cdr:from>
      <cdr:x>0.59242</cdr:x>
      <cdr:y>0.12129</cdr:y>
    </cdr:from>
    <cdr:to>
      <cdr:x>0.87471</cdr:x>
      <cdr:y>0.46204</cdr:y>
    </cdr:to>
    <cdr:cxnSp macro="">
      <cdr:nvCxnSpPr>
        <cdr:cNvPr id="12" name="Connettore 2 11">
          <a:extLst xmlns:a="http://schemas.openxmlformats.org/drawingml/2006/main">
            <a:ext uri="{FF2B5EF4-FFF2-40B4-BE49-F238E27FC236}">
              <a16:creationId xmlns:a16="http://schemas.microsoft.com/office/drawing/2014/main" id="{03D8030F-5726-4721-64F8-0FC2504BFCBD}"/>
            </a:ext>
          </a:extLst>
        </cdr:cNvPr>
        <cdr:cNvCxnSpPr/>
      </cdr:nvCxnSpPr>
      <cdr:spPr>
        <a:xfrm xmlns:a="http://schemas.openxmlformats.org/drawingml/2006/main" flipH="1" flipV="1">
          <a:off x="4875359" y="554558"/>
          <a:ext cx="2323134" cy="155790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5"/>
        </a:lnRef>
        <a:fillRef xmlns:a="http://schemas.openxmlformats.org/drawingml/2006/main" idx="0">
          <a:schemeClr val="accent5"/>
        </a:fillRef>
        <a:effectRef xmlns:a="http://schemas.openxmlformats.org/drawingml/2006/main" idx="0">
          <a:schemeClr val="accent5"/>
        </a:effectRef>
        <a:fontRef xmlns:a="http://schemas.openxmlformats.org/drawingml/2006/main" idx="minor">
          <a:schemeClr val="tx1"/>
        </a:fontRef>
      </cdr:style>
    </cdr:cxnSp>
  </cdr:relSizeAnchor>
  <cdr:relSizeAnchor xmlns:cdr="http://schemas.openxmlformats.org/drawingml/2006/chartDrawing">
    <cdr:from>
      <cdr:x>0.44825</cdr:x>
      <cdr:y>0.09444</cdr:y>
    </cdr:from>
    <cdr:to>
      <cdr:x>0.6059</cdr:x>
      <cdr:y>0.34824</cdr:y>
    </cdr:to>
    <cdr:cxnSp macro="">
      <cdr:nvCxnSpPr>
        <cdr:cNvPr id="14" name="Connettore 1 13">
          <a:extLst xmlns:a="http://schemas.openxmlformats.org/drawingml/2006/main">
            <a:ext uri="{FF2B5EF4-FFF2-40B4-BE49-F238E27FC236}">
              <a16:creationId xmlns:a16="http://schemas.microsoft.com/office/drawing/2014/main" id="{69B73CFE-D7BA-D477-65BF-123BDB213AE5}"/>
            </a:ext>
          </a:extLst>
        </cdr:cNvPr>
        <cdr:cNvCxnSpPr/>
      </cdr:nvCxnSpPr>
      <cdr:spPr>
        <a:xfrm xmlns:a="http://schemas.openxmlformats.org/drawingml/2006/main" flipV="1">
          <a:off x="3688898" y="431800"/>
          <a:ext cx="1297396" cy="1160373"/>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0.42328</cdr:x>
      <cdr:y>0.49532</cdr:y>
    </cdr:from>
    <cdr:to>
      <cdr:x>0.47161</cdr:x>
      <cdr:y>0.58629</cdr:y>
    </cdr:to>
    <cdr:sp macro="" textlink="">
      <cdr:nvSpPr>
        <cdr:cNvPr id="16" name="CasellaDiTesto 10">
          <a:extLst xmlns:a="http://schemas.openxmlformats.org/drawingml/2006/main">
            <a:ext uri="{FF2B5EF4-FFF2-40B4-BE49-F238E27FC236}">
              <a16:creationId xmlns:a16="http://schemas.microsoft.com/office/drawing/2014/main" id="{3DC54469-8BF5-1CE9-8C08-3ED67CC13226}"/>
            </a:ext>
          </a:extLst>
        </cdr:cNvPr>
        <cdr:cNvSpPr txBox="1"/>
      </cdr:nvSpPr>
      <cdr:spPr>
        <a:xfrm xmlns:a="http://schemas.openxmlformats.org/drawingml/2006/main">
          <a:off x="3499552" y="2264586"/>
          <a:ext cx="399579" cy="415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1.</a:t>
          </a:r>
        </a:p>
      </cdr:txBody>
    </cdr:sp>
  </cdr:relSizeAnchor>
  <cdr:relSizeAnchor xmlns:cdr="http://schemas.openxmlformats.org/drawingml/2006/chartDrawing">
    <cdr:from>
      <cdr:x>0.25912</cdr:x>
      <cdr:y>0.4752</cdr:y>
    </cdr:from>
    <cdr:to>
      <cdr:x>0.30746</cdr:x>
      <cdr:y>0.56617</cdr:y>
    </cdr:to>
    <cdr:sp macro="" textlink="">
      <cdr:nvSpPr>
        <cdr:cNvPr id="17" name="CasellaDiTesto 1">
          <a:extLst xmlns:a="http://schemas.openxmlformats.org/drawingml/2006/main">
            <a:ext uri="{FF2B5EF4-FFF2-40B4-BE49-F238E27FC236}">
              <a16:creationId xmlns:a16="http://schemas.microsoft.com/office/drawing/2014/main" id="{00CF8B33-99FD-2151-F6D0-2507D5EAA6A5}"/>
            </a:ext>
          </a:extLst>
        </cdr:cNvPr>
        <cdr:cNvSpPr txBox="1"/>
      </cdr:nvSpPr>
      <cdr:spPr>
        <a:xfrm xmlns:a="http://schemas.openxmlformats.org/drawingml/2006/main">
          <a:off x="2142286" y="2172597"/>
          <a:ext cx="399661" cy="4159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0.68559</cdr:x>
      <cdr:y>0.26347</cdr:y>
    </cdr:from>
    <cdr:to>
      <cdr:x>0.73399</cdr:x>
      <cdr:y>0.35592</cdr:y>
    </cdr:to>
    <cdr:sp macro="" textlink="">
      <cdr:nvSpPr>
        <cdr:cNvPr id="19" name="CasellaDiTesto 1">
          <a:extLst xmlns:a="http://schemas.openxmlformats.org/drawingml/2006/main">
            <a:ext uri="{FF2B5EF4-FFF2-40B4-BE49-F238E27FC236}">
              <a16:creationId xmlns:a16="http://schemas.microsoft.com/office/drawing/2014/main" id="{2D690909-C2AB-4E36-0CC2-68AF43506874}"/>
            </a:ext>
          </a:extLst>
        </cdr:cNvPr>
        <cdr:cNvSpPr txBox="1"/>
      </cdr:nvSpPr>
      <cdr:spPr>
        <a:xfrm xmlns:a="http://schemas.openxmlformats.org/drawingml/2006/main">
          <a:off x="5668285" y="1204600"/>
          <a:ext cx="400157" cy="4226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dr:relSizeAnchor xmlns:cdr="http://schemas.openxmlformats.org/drawingml/2006/chartDrawing">
    <cdr:from>
      <cdr:x>0.39734</cdr:x>
      <cdr:y>0.51944</cdr:y>
    </cdr:from>
    <cdr:to>
      <cdr:x>0.45776</cdr:x>
      <cdr:y>0.59537</cdr:y>
    </cdr:to>
    <cdr:cxnSp macro="">
      <cdr:nvCxnSpPr>
        <cdr:cNvPr id="21" name="Connettore 2 20">
          <a:extLst xmlns:a="http://schemas.openxmlformats.org/drawingml/2006/main">
            <a:ext uri="{FF2B5EF4-FFF2-40B4-BE49-F238E27FC236}">
              <a16:creationId xmlns:a16="http://schemas.microsoft.com/office/drawing/2014/main" id="{1D345DC4-8BCC-55DF-66EE-7F518C667B53}"/>
            </a:ext>
          </a:extLst>
        </cdr:cNvPr>
        <cdr:cNvCxnSpPr/>
      </cdr:nvCxnSpPr>
      <cdr:spPr>
        <a:xfrm xmlns:a="http://schemas.openxmlformats.org/drawingml/2006/main" flipH="1" flipV="1">
          <a:off x="3285067" y="2374900"/>
          <a:ext cx="499533" cy="347133"/>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0.17819</cdr:x>
      <cdr:y>0.475</cdr:y>
    </cdr:from>
    <cdr:to>
      <cdr:x>0.37788</cdr:x>
      <cdr:y>0.50463</cdr:y>
    </cdr:to>
    <cdr:cxnSp macro="">
      <cdr:nvCxnSpPr>
        <cdr:cNvPr id="24" name="Connettore 2 23">
          <a:extLst xmlns:a="http://schemas.openxmlformats.org/drawingml/2006/main">
            <a:ext uri="{FF2B5EF4-FFF2-40B4-BE49-F238E27FC236}">
              <a16:creationId xmlns:a16="http://schemas.microsoft.com/office/drawing/2014/main" id="{3829A55D-15DF-091F-15FD-0B6DC601AF7D}"/>
            </a:ext>
          </a:extLst>
        </cdr:cNvPr>
        <cdr:cNvCxnSpPr/>
      </cdr:nvCxnSpPr>
      <cdr:spPr>
        <a:xfrm xmlns:a="http://schemas.openxmlformats.org/drawingml/2006/main" flipH="1" flipV="1">
          <a:off x="1473200" y="2171700"/>
          <a:ext cx="1651000" cy="135467"/>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0.17409</cdr:x>
      <cdr:y>0.43981</cdr:y>
    </cdr:from>
    <cdr:to>
      <cdr:x>0.8807</cdr:x>
      <cdr:y>0.46204</cdr:y>
    </cdr:to>
    <cdr:cxnSp macro="">
      <cdr:nvCxnSpPr>
        <cdr:cNvPr id="26" name="Connettore 2 25">
          <a:extLst xmlns:a="http://schemas.openxmlformats.org/drawingml/2006/main">
            <a:ext uri="{FF2B5EF4-FFF2-40B4-BE49-F238E27FC236}">
              <a16:creationId xmlns:a16="http://schemas.microsoft.com/office/drawing/2014/main" id="{578ED2ED-2EA8-F9B6-3977-612E311D8723}"/>
            </a:ext>
          </a:extLst>
        </cdr:cNvPr>
        <cdr:cNvCxnSpPr/>
      </cdr:nvCxnSpPr>
      <cdr:spPr>
        <a:xfrm xmlns:a="http://schemas.openxmlformats.org/drawingml/2006/main" flipV="1">
          <a:off x="1439334" y="2010833"/>
          <a:ext cx="5842000" cy="101600"/>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0.55402</cdr:x>
      <cdr:y>0.22315</cdr:y>
    </cdr:from>
    <cdr:to>
      <cdr:x>0.86841</cdr:x>
      <cdr:y>0.42685</cdr:y>
    </cdr:to>
    <cdr:cxnSp macro="">
      <cdr:nvCxnSpPr>
        <cdr:cNvPr id="28" name="Connettore 2 27">
          <a:extLst xmlns:a="http://schemas.openxmlformats.org/drawingml/2006/main">
            <a:ext uri="{FF2B5EF4-FFF2-40B4-BE49-F238E27FC236}">
              <a16:creationId xmlns:a16="http://schemas.microsoft.com/office/drawing/2014/main" id="{15549136-21A2-CD68-F8CF-67F21EA701B1}"/>
            </a:ext>
          </a:extLst>
        </cdr:cNvPr>
        <cdr:cNvCxnSpPr/>
      </cdr:nvCxnSpPr>
      <cdr:spPr>
        <a:xfrm xmlns:a="http://schemas.openxmlformats.org/drawingml/2006/main" flipH="1" flipV="1">
          <a:off x="4580467" y="1020233"/>
          <a:ext cx="2599267" cy="93133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9.xml><?xml version="1.0" encoding="utf-8"?>
<c:userShapes xmlns:c="http://schemas.openxmlformats.org/drawingml/2006/chart">
  <cdr:relSizeAnchor xmlns:cdr="http://schemas.openxmlformats.org/drawingml/2006/chartDrawing">
    <cdr:from>
      <cdr:x>0.37179</cdr:x>
      <cdr:y>0.45203</cdr:y>
    </cdr:from>
    <cdr:to>
      <cdr:x>0.56369</cdr:x>
      <cdr:y>0.75475</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682388" y="1939534"/>
          <a:ext cx="1384525" cy="129889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0.27812</cdr:x>
      <cdr:y>0.43909</cdr:y>
    </cdr:from>
    <cdr:to>
      <cdr:x>0.44191</cdr:x>
      <cdr:y>0.7002</cdr:y>
    </cdr:to>
    <cdr:cxnSp macro="">
      <cdr:nvCxnSpPr>
        <cdr:cNvPr id="6" name="Connettore 1 5">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2008227" y="1887042"/>
          <a:ext cx="1182646" cy="1122169"/>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0.10618</cdr:x>
      <cdr:y>0.25785</cdr:y>
    </cdr:from>
    <cdr:to>
      <cdr:x>0.30396</cdr:x>
      <cdr:y>0.57767</cdr:y>
    </cdr:to>
    <cdr:cxnSp macro="">
      <cdr:nvCxnSpPr>
        <cdr:cNvPr id="8" name="Connettore 1 7">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764907" y="1114969"/>
          <a:ext cx="1424749" cy="1382956"/>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0.69941</cdr:x>
      <cdr:y>0.34764</cdr:y>
    </cdr:from>
    <cdr:to>
      <cdr:x>0.9596</cdr:x>
      <cdr:y>0.77541</cdr:y>
    </cdr:to>
    <cdr:cxnSp macro="">
      <cdr:nvCxnSpPr>
        <cdr:cNvPr id="9" name="Connettore 1 8">
          <a:extLst xmlns:a="http://schemas.openxmlformats.org/drawingml/2006/main">
            <a:ext uri="{FF2B5EF4-FFF2-40B4-BE49-F238E27FC236}">
              <a16:creationId xmlns:a16="http://schemas.microsoft.com/office/drawing/2014/main" id="{C059DDB1-2D36-79DD-6B1C-49B7A4BB8B5D}"/>
            </a:ext>
          </a:extLst>
        </cdr:cNvPr>
        <cdr:cNvCxnSpPr/>
      </cdr:nvCxnSpPr>
      <cdr:spPr>
        <a:xfrm xmlns:a="http://schemas.openxmlformats.org/drawingml/2006/main" flipV="1">
          <a:off x="5043900" y="1520061"/>
          <a:ext cx="1876391" cy="1870460"/>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0.35006</cdr:x>
      <cdr:y>0.58822</cdr:y>
    </cdr:from>
    <cdr:to>
      <cdr:x>0.42156</cdr:x>
      <cdr:y>0.66889</cdr:y>
    </cdr:to>
    <cdr:cxnSp macro="">
      <cdr:nvCxnSpPr>
        <cdr:cNvPr id="13" name="Connettore 2 12">
          <a:extLst xmlns:a="http://schemas.openxmlformats.org/drawingml/2006/main">
            <a:ext uri="{FF2B5EF4-FFF2-40B4-BE49-F238E27FC236}">
              <a16:creationId xmlns:a16="http://schemas.microsoft.com/office/drawing/2014/main" id="{3F252BD0-D6CC-A46F-0454-920849FC5DC7}"/>
            </a:ext>
          </a:extLst>
        </cdr:cNvPr>
        <cdr:cNvCxnSpPr/>
      </cdr:nvCxnSpPr>
      <cdr:spPr>
        <a:xfrm xmlns:a="http://schemas.openxmlformats.org/drawingml/2006/main" flipH="1" flipV="1">
          <a:off x="2521879" y="2550587"/>
          <a:ext cx="515122" cy="349809"/>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0.17178</cdr:x>
      <cdr:y>0.48608</cdr:y>
    </cdr:from>
    <cdr:to>
      <cdr:x>0.3086</cdr:x>
      <cdr:y>0.64136</cdr:y>
    </cdr:to>
    <cdr:cxnSp macro="">
      <cdr:nvCxnSpPr>
        <cdr:cNvPr id="16" name="Connettore 2 15">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1238785" y="2125406"/>
          <a:ext cx="986692" cy="678961"/>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0.2905</cdr:x>
      <cdr:y>0.28844</cdr:y>
    </cdr:from>
    <cdr:to>
      <cdr:x>0.7037</cdr:x>
      <cdr:y>0.75347</cdr:y>
    </cdr:to>
    <cdr:cxnSp macro="">
      <cdr:nvCxnSpPr>
        <cdr:cNvPr id="19" name="Connettore 2 18">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a:off x="2092642" y="1247261"/>
          <a:ext cx="2976563" cy="2010833"/>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0.5844</cdr:x>
      <cdr:y>0.14693</cdr:y>
    </cdr:from>
    <cdr:to>
      <cdr:x>0.86669</cdr:x>
      <cdr:y>0.48768</cdr:y>
    </cdr:to>
    <cdr:cxnSp macro="">
      <cdr:nvCxnSpPr>
        <cdr:cNvPr id="23" name="Connettore 2 22">
          <a:extLst xmlns:a="http://schemas.openxmlformats.org/drawingml/2006/main">
            <a:ext uri="{FF2B5EF4-FFF2-40B4-BE49-F238E27FC236}">
              <a16:creationId xmlns:a16="http://schemas.microsoft.com/office/drawing/2014/main" id="{70DFC18E-196E-4E47-EC93-C0EF9C581701}"/>
            </a:ext>
          </a:extLst>
        </cdr:cNvPr>
        <cdr:cNvCxnSpPr/>
      </cdr:nvCxnSpPr>
      <cdr:spPr>
        <a:xfrm xmlns:a="http://schemas.openxmlformats.org/drawingml/2006/main" flipH="1" flipV="1">
          <a:off x="4225056" y="630032"/>
          <a:ext cx="2040860" cy="1461182"/>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2"/>
        </a:lnRef>
        <a:fillRef xmlns:a="http://schemas.openxmlformats.org/drawingml/2006/main" idx="0">
          <a:schemeClr val="accent2"/>
        </a:fillRef>
        <a:effectRef xmlns:a="http://schemas.openxmlformats.org/drawingml/2006/main" idx="1">
          <a:schemeClr val="accent2"/>
        </a:effectRef>
        <a:fontRef xmlns:a="http://schemas.openxmlformats.org/drawingml/2006/main" idx="minor">
          <a:schemeClr val="tx1"/>
        </a:fontRef>
      </cdr:style>
    </cdr:cxnSp>
  </cdr:relSizeAnchor>
  <cdr:relSizeAnchor xmlns:cdr="http://schemas.openxmlformats.org/drawingml/2006/chartDrawing">
    <cdr:from>
      <cdr:x>0.44023</cdr:x>
      <cdr:y>0.12008</cdr:y>
    </cdr:from>
    <cdr:to>
      <cdr:x>0.59788</cdr:x>
      <cdr:y>0.37388</cdr:y>
    </cdr:to>
    <cdr:cxnSp macro="">
      <cdr:nvCxnSpPr>
        <cdr:cNvPr id="29" name="Connettore 1 28">
          <a:extLst xmlns:a="http://schemas.openxmlformats.org/drawingml/2006/main">
            <a:ext uri="{FF2B5EF4-FFF2-40B4-BE49-F238E27FC236}">
              <a16:creationId xmlns:a16="http://schemas.microsoft.com/office/drawing/2014/main" id="{B4359A69-0AE7-B14A-238B-FB0B7F708DFC}"/>
            </a:ext>
          </a:extLst>
        </cdr:cNvPr>
        <cdr:cNvCxnSpPr/>
      </cdr:nvCxnSpPr>
      <cdr:spPr>
        <a:xfrm xmlns:a="http://schemas.openxmlformats.org/drawingml/2006/main" flipV="1">
          <a:off x="3187080" y="515435"/>
          <a:ext cx="1141312" cy="1089453"/>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0.3743</cdr:x>
      <cdr:y>0.5691</cdr:y>
    </cdr:from>
    <cdr:to>
      <cdr:x>0.42263</cdr:x>
      <cdr:y>0.66007</cdr:y>
    </cdr:to>
    <cdr:sp macro="" textlink="">
      <cdr:nvSpPr>
        <cdr:cNvPr id="33" name="CasellaDiTesto 32">
          <a:extLst xmlns:a="http://schemas.openxmlformats.org/drawingml/2006/main">
            <a:ext uri="{FF2B5EF4-FFF2-40B4-BE49-F238E27FC236}">
              <a16:creationId xmlns:a16="http://schemas.microsoft.com/office/drawing/2014/main" id="{F751BAE6-0EEF-53B3-D8EE-5DF628C6E39E}"/>
            </a:ext>
          </a:extLst>
        </cdr:cNvPr>
        <cdr:cNvSpPr txBox="1"/>
      </cdr:nvSpPr>
      <cdr:spPr>
        <a:xfrm xmlns:a="http://schemas.openxmlformats.org/drawingml/2006/main">
          <a:off x="2696522" y="2467713"/>
          <a:ext cx="348203" cy="3944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0.22652</cdr:x>
      <cdr:y>0.49898</cdr:y>
    </cdr:from>
    <cdr:to>
      <cdr:x>0.27486</cdr:x>
      <cdr:y>0.58995</cdr:y>
    </cdr:to>
    <cdr:sp macro="" textlink="">
      <cdr:nvSpPr>
        <cdr:cNvPr id="34"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1629672" y="2129102"/>
          <a:ext cx="347724" cy="3881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0.57035</cdr:x>
      <cdr:y>0.5517</cdr:y>
    </cdr:from>
    <cdr:to>
      <cdr:x>0.61869</cdr:x>
      <cdr:y>0.64267</cdr:y>
    </cdr:to>
    <cdr:sp macro="" textlink="">
      <cdr:nvSpPr>
        <cdr:cNvPr id="35"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4108643" y="2385638"/>
          <a:ext cx="348178" cy="3933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0.70113</cdr:x>
      <cdr:y>0.25022</cdr:y>
    </cdr:from>
    <cdr:to>
      <cdr:x>0.74953</cdr:x>
      <cdr:y>0.34267</cdr:y>
    </cdr:to>
    <cdr:sp macro="" textlink="">
      <cdr:nvSpPr>
        <cdr:cNvPr id="36" name="CasellaDiTesto 1">
          <a:extLst xmlns:a="http://schemas.openxmlformats.org/drawingml/2006/main">
            <a:ext uri="{FF2B5EF4-FFF2-40B4-BE49-F238E27FC236}">
              <a16:creationId xmlns:a16="http://schemas.microsoft.com/office/drawing/2014/main" id="{12243949-1AA1-5427-5573-2DEB07B817D3}"/>
            </a:ext>
          </a:extLst>
        </cdr:cNvPr>
        <cdr:cNvSpPr txBox="1"/>
      </cdr:nvSpPr>
      <cdr:spPr>
        <a:xfrm xmlns:a="http://schemas.openxmlformats.org/drawingml/2006/main">
          <a:off x="5069013" y="1072980"/>
          <a:ext cx="349916" cy="3964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userShapes>
</file>

<file path=xl/drawings/drawing2.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2958577" y="2324071"/>
          <a:ext cx="573049" cy="54981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0.49749</cdr:x>
      <cdr:y>0.14099</cdr:y>
    </cdr:from>
    <cdr:to>
      <cdr:x>0.58049</cdr:x>
      <cdr:y>0.26841</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34885" y="608361"/>
          <a:ext cx="573049" cy="54981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20.xml><?xml version="1.0" encoding="utf-8"?>
<c:userShapes xmlns:c="http://schemas.openxmlformats.org/drawingml/2006/chart">
  <cdr:relSizeAnchor xmlns:cdr="http://schemas.openxmlformats.org/drawingml/2006/chartDrawing">
    <cdr:from>
      <cdr:x>0.21225</cdr:x>
      <cdr:y>0.26054</cdr:y>
    </cdr:from>
    <cdr:to>
      <cdr:x>0.57526</cdr:x>
      <cdr:y>0.74517</cdr:y>
    </cdr:to>
    <cdr:cxnSp macro="">
      <cdr:nvCxnSpPr>
        <cdr:cNvPr id="2" name="Connettore 1 1">
          <a:extLst xmlns:a="http://schemas.openxmlformats.org/drawingml/2006/main">
            <a:ext uri="{FF2B5EF4-FFF2-40B4-BE49-F238E27FC236}">
              <a16:creationId xmlns:a16="http://schemas.microsoft.com/office/drawing/2014/main" id="{3B7622F5-806F-7649-2E7C-4E3F2369D532}"/>
            </a:ext>
          </a:extLst>
        </cdr:cNvPr>
        <cdr:cNvCxnSpPr/>
      </cdr:nvCxnSpPr>
      <cdr:spPr>
        <a:xfrm xmlns:a="http://schemas.openxmlformats.org/drawingml/2006/main">
          <a:off x="1546088" y="112477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0.44387</cdr:x>
      <cdr:y>0.4993</cdr:y>
    </cdr:from>
    <cdr:to>
      <cdr:x>0.49777</cdr:x>
      <cdr:y>0.57462</cdr:y>
    </cdr:to>
    <cdr:cxnSp macro="">
      <cdr:nvCxnSpPr>
        <cdr:cNvPr id="13" name="Connettore 2 12">
          <a:extLst xmlns:a="http://schemas.openxmlformats.org/drawingml/2006/main">
            <a:ext uri="{FF2B5EF4-FFF2-40B4-BE49-F238E27FC236}">
              <a16:creationId xmlns:a16="http://schemas.microsoft.com/office/drawing/2014/main" id="{4CDB21AA-F870-0362-798E-33B4311AADA2}"/>
            </a:ext>
          </a:extLst>
        </cdr:cNvPr>
        <cdr:cNvCxnSpPr/>
      </cdr:nvCxnSpPr>
      <cdr:spPr>
        <a:xfrm xmlns:a="http://schemas.openxmlformats.org/drawingml/2006/main" flipH="1" flipV="1">
          <a:off x="3233286" y="2155503"/>
          <a:ext cx="392657" cy="32516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0.19288</cdr:x>
      <cdr:y>0.40693</cdr:y>
    </cdr:from>
    <cdr:to>
      <cdr:x>0.31079</cdr:x>
      <cdr:y>0.47656</cdr:y>
    </cdr:to>
    <cdr:cxnSp macro="">
      <cdr:nvCxnSpPr>
        <cdr:cNvPr id="22" name="Connettore 2 21">
          <a:extLst xmlns:a="http://schemas.openxmlformats.org/drawingml/2006/main">
            <a:ext uri="{FF2B5EF4-FFF2-40B4-BE49-F238E27FC236}">
              <a16:creationId xmlns:a16="http://schemas.microsoft.com/office/drawing/2014/main" id="{53295598-B3E9-B352-5A22-C75DBDB90A19}"/>
            </a:ext>
          </a:extLst>
        </cdr:cNvPr>
        <cdr:cNvCxnSpPr/>
      </cdr:nvCxnSpPr>
      <cdr:spPr>
        <a:xfrm xmlns:a="http://schemas.openxmlformats.org/drawingml/2006/main" flipH="1">
          <a:off x="1404976" y="1756711"/>
          <a:ext cx="858937" cy="30062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0.42365</cdr:x>
      <cdr:y>0.45944</cdr:y>
    </cdr:from>
    <cdr:to>
      <cdr:x>0.88138</cdr:x>
      <cdr:y>0.79349</cdr:y>
    </cdr:to>
    <cdr:cxnSp macro="">
      <cdr:nvCxnSpPr>
        <cdr:cNvPr id="30" name="Connettore 2 29">
          <a:extLst xmlns:a="http://schemas.openxmlformats.org/drawingml/2006/main">
            <a:ext uri="{FF2B5EF4-FFF2-40B4-BE49-F238E27FC236}">
              <a16:creationId xmlns:a16="http://schemas.microsoft.com/office/drawing/2014/main" id="{33BB957E-8B5D-DF0D-430F-6EFC8C6174D5}"/>
            </a:ext>
          </a:extLst>
        </cdr:cNvPr>
        <cdr:cNvCxnSpPr/>
      </cdr:nvCxnSpPr>
      <cdr:spPr>
        <a:xfrm xmlns:a="http://schemas.openxmlformats.org/drawingml/2006/main" flipV="1">
          <a:off x="3076667" y="1989667"/>
          <a:ext cx="3324133" cy="144666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0.44927</cdr:x>
      <cdr:y>0.44392</cdr:y>
    </cdr:from>
    <cdr:to>
      <cdr:x>0.48407</cdr:x>
      <cdr:y>0.49446</cdr:y>
    </cdr:to>
    <cdr:sp macro="" textlink="">
      <cdr:nvSpPr>
        <cdr:cNvPr id="32" name="CasellaDiTesto 31">
          <a:extLst xmlns:a="http://schemas.openxmlformats.org/drawingml/2006/main">
            <a:ext uri="{FF2B5EF4-FFF2-40B4-BE49-F238E27FC236}">
              <a16:creationId xmlns:a16="http://schemas.microsoft.com/office/drawing/2014/main" id="{3FC65741-E1D0-8576-8D34-DF48D7B57AF3}"/>
            </a:ext>
          </a:extLst>
        </cdr:cNvPr>
        <cdr:cNvSpPr txBox="1"/>
      </cdr:nvSpPr>
      <cdr:spPr>
        <a:xfrm xmlns:a="http://schemas.openxmlformats.org/drawingml/2006/main">
          <a:off x="3272681" y="1916409"/>
          <a:ext cx="253496" cy="2181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0.22806</cdr:x>
      <cdr:y>0.37678</cdr:y>
    </cdr:from>
    <cdr:to>
      <cdr:x>0.27445</cdr:x>
      <cdr:y>0.43314</cdr:y>
    </cdr:to>
    <cdr:sp macro="" textlink="">
      <cdr:nvSpPr>
        <cdr:cNvPr id="33" name="CasellaDiTesto 1">
          <a:extLst xmlns:a="http://schemas.openxmlformats.org/drawingml/2006/main">
            <a:ext uri="{FF2B5EF4-FFF2-40B4-BE49-F238E27FC236}">
              <a16:creationId xmlns:a16="http://schemas.microsoft.com/office/drawing/2014/main" id="{8A1E3A81-DBFA-AC40-E0D4-FA009B26B890}"/>
            </a:ext>
          </a:extLst>
        </cdr:cNvPr>
        <cdr:cNvSpPr txBox="1"/>
      </cdr:nvSpPr>
      <cdr:spPr>
        <a:xfrm xmlns:a="http://schemas.openxmlformats.org/drawingml/2006/main">
          <a:off x="1661255" y="1626570"/>
          <a:ext cx="337922" cy="24330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0.63522</cdr:x>
      <cdr:y>0.54718</cdr:y>
    </cdr:from>
    <cdr:to>
      <cdr:x>0.70481</cdr:x>
      <cdr:y>0.66379</cdr:y>
    </cdr:to>
    <cdr:sp macro="" textlink="">
      <cdr:nvSpPr>
        <cdr:cNvPr id="34" name="CasellaDiTesto 1">
          <a:extLst xmlns:a="http://schemas.openxmlformats.org/drawingml/2006/main">
            <a:ext uri="{FF2B5EF4-FFF2-40B4-BE49-F238E27FC236}">
              <a16:creationId xmlns:a16="http://schemas.microsoft.com/office/drawing/2014/main" id="{7DF5F0A6-A0AE-0C9C-1049-23FB4E7ED488}"/>
            </a:ext>
          </a:extLst>
        </cdr:cNvPr>
        <cdr:cNvSpPr txBox="1"/>
      </cdr:nvSpPr>
      <cdr:spPr>
        <a:xfrm xmlns:a="http://schemas.openxmlformats.org/drawingml/2006/main">
          <a:off x="4627148" y="2362176"/>
          <a:ext cx="506919" cy="5034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0.60119</cdr:x>
      <cdr:y>0.1348</cdr:y>
    </cdr:from>
    <cdr:to>
      <cdr:x>0.67078</cdr:x>
      <cdr:y>0.25142</cdr:y>
    </cdr:to>
    <cdr:sp macro="" textlink="">
      <cdr:nvSpPr>
        <cdr:cNvPr id="35" name="CasellaDiTesto 1">
          <a:extLst xmlns:a="http://schemas.openxmlformats.org/drawingml/2006/main">
            <a:ext uri="{FF2B5EF4-FFF2-40B4-BE49-F238E27FC236}">
              <a16:creationId xmlns:a16="http://schemas.microsoft.com/office/drawing/2014/main" id="{D4231180-20AB-D5D0-86DE-CA520694E874}"/>
            </a:ext>
          </a:extLst>
        </cdr:cNvPr>
        <cdr:cNvSpPr txBox="1"/>
      </cdr:nvSpPr>
      <cdr:spPr>
        <a:xfrm xmlns:a="http://schemas.openxmlformats.org/drawingml/2006/main">
          <a:off x="4365994" y="583793"/>
          <a:ext cx="505382" cy="5050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dr:relSizeAnchor xmlns:cdr="http://schemas.openxmlformats.org/drawingml/2006/chartDrawing">
    <cdr:from>
      <cdr:x>0.09878</cdr:x>
      <cdr:y>0.37843</cdr:y>
    </cdr:from>
    <cdr:to>
      <cdr:x>0.46179</cdr:x>
      <cdr:y>0.86305</cdr:y>
    </cdr:to>
    <cdr:cxnSp macro="">
      <cdr:nvCxnSpPr>
        <cdr:cNvPr id="15" name="Connettore 1 14">
          <a:extLst xmlns:a="http://schemas.openxmlformats.org/drawingml/2006/main">
            <a:ext uri="{FF2B5EF4-FFF2-40B4-BE49-F238E27FC236}">
              <a16:creationId xmlns:a16="http://schemas.microsoft.com/office/drawing/2014/main" id="{6ED8BE62-60D9-B7CE-2DE1-59462045F80E}"/>
            </a:ext>
          </a:extLst>
        </cdr:cNvPr>
        <cdr:cNvCxnSpPr/>
      </cdr:nvCxnSpPr>
      <cdr:spPr>
        <a:xfrm xmlns:a="http://schemas.openxmlformats.org/drawingml/2006/main">
          <a:off x="719544" y="163369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0.63699</cdr:x>
      <cdr:y>0.09988</cdr:y>
    </cdr:from>
    <cdr:to>
      <cdr:x>0.95848</cdr:x>
      <cdr:y>0.52346</cdr:y>
    </cdr:to>
    <cdr:cxnSp macro="">
      <cdr:nvCxnSpPr>
        <cdr:cNvPr id="37" name="Connettore 1 36">
          <a:extLst xmlns:a="http://schemas.openxmlformats.org/drawingml/2006/main">
            <a:ext uri="{FF2B5EF4-FFF2-40B4-BE49-F238E27FC236}">
              <a16:creationId xmlns:a16="http://schemas.microsoft.com/office/drawing/2014/main" id="{79599169-6E7E-6168-DAC2-B98181470F3A}"/>
            </a:ext>
          </a:extLst>
        </cdr:cNvPr>
        <cdr:cNvCxnSpPr/>
      </cdr:nvCxnSpPr>
      <cdr:spPr>
        <a:xfrm xmlns:a="http://schemas.openxmlformats.org/drawingml/2006/main">
          <a:off x="4640072" y="431187"/>
          <a:ext cx="2341861" cy="182861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0.58583</cdr:x>
      <cdr:y>0.17791</cdr:y>
    </cdr:from>
    <cdr:to>
      <cdr:x>0.68551</cdr:x>
      <cdr:y>0.25122</cdr:y>
    </cdr:to>
    <cdr:cxnSp macro="">
      <cdr:nvCxnSpPr>
        <cdr:cNvPr id="4" name="Connettore 2 3">
          <a:extLst xmlns:a="http://schemas.openxmlformats.org/drawingml/2006/main">
            <a:ext uri="{FF2B5EF4-FFF2-40B4-BE49-F238E27FC236}">
              <a16:creationId xmlns:a16="http://schemas.microsoft.com/office/drawing/2014/main" id="{CE00FAC2-8DE8-F493-0198-9748FC588870}"/>
            </a:ext>
          </a:extLst>
        </cdr:cNvPr>
        <cdr:cNvCxnSpPr/>
      </cdr:nvCxnSpPr>
      <cdr:spPr>
        <a:xfrm xmlns:a="http://schemas.openxmlformats.org/drawingml/2006/main" flipH="1">
          <a:off x="4254500" y="770467"/>
          <a:ext cx="723900" cy="3175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0.49665</cdr:x>
      <cdr:y>0.14956</cdr:y>
    </cdr:from>
    <cdr:to>
      <cdr:x>0.81814</cdr:x>
      <cdr:y>0.57314</cdr:y>
    </cdr:to>
    <cdr:cxnSp macro="">
      <cdr:nvCxnSpPr>
        <cdr:cNvPr id="7" name="Connettore 1 6">
          <a:extLst xmlns:a="http://schemas.openxmlformats.org/drawingml/2006/main">
            <a:ext uri="{FF2B5EF4-FFF2-40B4-BE49-F238E27FC236}">
              <a16:creationId xmlns:a16="http://schemas.microsoft.com/office/drawing/2014/main" id="{DECB2501-FD95-BD28-1DA3-FB531490884B}"/>
            </a:ext>
          </a:extLst>
        </cdr:cNvPr>
        <cdr:cNvCxnSpPr/>
      </cdr:nvCxnSpPr>
      <cdr:spPr>
        <a:xfrm xmlns:a="http://schemas.openxmlformats.org/drawingml/2006/main">
          <a:off x="3606800" y="647700"/>
          <a:ext cx="2334752" cy="183437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21.xml><?xml version="1.0" encoding="utf-8"?>
<xdr:wsDr xmlns:xdr="http://schemas.openxmlformats.org/drawingml/2006/spreadsheetDrawing" xmlns:a="http://schemas.openxmlformats.org/drawingml/2006/main">
  <xdr:twoCellAnchor editAs="oneCell">
    <xdr:from>
      <xdr:col>0</xdr:col>
      <xdr:colOff>0</xdr:colOff>
      <xdr:row>63</xdr:row>
      <xdr:rowOff>190500</xdr:rowOff>
    </xdr:from>
    <xdr:to>
      <xdr:col>4</xdr:col>
      <xdr:colOff>76200</xdr:colOff>
      <xdr:row>117</xdr:row>
      <xdr:rowOff>114300</xdr:rowOff>
    </xdr:to>
    <xdr:pic>
      <xdr:nvPicPr>
        <xdr:cNvPr id="4" name="Immagine 3">
          <a:extLst>
            <a:ext uri="{FF2B5EF4-FFF2-40B4-BE49-F238E27FC236}">
              <a16:creationId xmlns:a16="http://schemas.microsoft.com/office/drawing/2014/main" id="{E72CC99E-62A0-469A-7612-111B731966CD}"/>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85796"/>
        <a:stretch/>
      </xdr:blipFill>
      <xdr:spPr bwMode="auto">
        <a:xfrm>
          <a:off x="0" y="203200"/>
          <a:ext cx="2514600" cy="1089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12700</xdr:colOff>
      <xdr:row>63</xdr:row>
      <xdr:rowOff>190500</xdr:rowOff>
    </xdr:from>
    <xdr:to>
      <xdr:col>9</xdr:col>
      <xdr:colOff>30981</xdr:colOff>
      <xdr:row>117</xdr:row>
      <xdr:rowOff>114300</xdr:rowOff>
    </xdr:to>
    <xdr:pic>
      <xdr:nvPicPr>
        <xdr:cNvPr id="5" name="Immagine 4">
          <a:extLst>
            <a:ext uri="{FF2B5EF4-FFF2-40B4-BE49-F238E27FC236}">
              <a16:creationId xmlns:a16="http://schemas.microsoft.com/office/drawing/2014/main" id="{B7AE214B-D642-178B-C5D0-F1BB0D40AD2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89984"/>
        <a:stretch/>
      </xdr:blipFill>
      <xdr:spPr bwMode="auto">
        <a:xfrm>
          <a:off x="2501900" y="203200"/>
          <a:ext cx="1587500" cy="1089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363680</xdr:colOff>
      <xdr:row>13</xdr:row>
      <xdr:rowOff>207818</xdr:rowOff>
    </xdr:from>
    <xdr:to>
      <xdr:col>21</xdr:col>
      <xdr:colOff>11545</xdr:colOff>
      <xdr:row>35</xdr:row>
      <xdr:rowOff>57728</xdr:rowOff>
    </xdr:to>
    <xdr:graphicFrame macro="">
      <xdr:nvGraphicFramePr>
        <xdr:cNvPr id="8" name="Grafico 7">
          <a:extLst>
            <a:ext uri="{FF2B5EF4-FFF2-40B4-BE49-F238E27FC236}">
              <a16:creationId xmlns:a16="http://schemas.microsoft.com/office/drawing/2014/main" id="{D8F0C74B-CBBB-A683-4619-3138428C7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2958577" y="2324071"/>
          <a:ext cx="573049" cy="54981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0.50085</cdr:x>
      <cdr:y>0.14637</cdr:y>
    </cdr:from>
    <cdr:to>
      <cdr:x>0.58385</cdr:x>
      <cdr:y>0.27379</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58091" y="631590"/>
          <a:ext cx="573063" cy="54980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0.5036</cdr:x>
      <cdr:y>0.14358</cdr:y>
    </cdr:from>
    <cdr:to>
      <cdr:x>0.58771</cdr:x>
      <cdr:y>0.271</cdr:y>
    </cdr:to>
    <cdr:cxnSp macro="">
      <cdr:nvCxnSpPr>
        <cdr:cNvPr id="2" name="Connettore 1 1">
          <a:extLst xmlns:a="http://schemas.openxmlformats.org/drawingml/2006/main">
            <a:ext uri="{FF2B5EF4-FFF2-40B4-BE49-F238E27FC236}">
              <a16:creationId xmlns:a16="http://schemas.microsoft.com/office/drawing/2014/main" id="{F2376993-5A9E-1BA5-DDDA-A385005A4D5C}"/>
            </a:ext>
          </a:extLst>
        </cdr:cNvPr>
        <cdr:cNvCxnSpPr/>
      </cdr:nvCxnSpPr>
      <cdr:spPr>
        <a:xfrm xmlns:a="http://schemas.openxmlformats.org/drawingml/2006/main" flipV="1">
          <a:off x="3477013" y="619513"/>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0.42683</cdr:x>
      <cdr:y>0.54121</cdr:y>
    </cdr:from>
    <cdr:to>
      <cdr:x>0.51095</cdr:x>
      <cdr:y>0.66863</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947020" y="2335251"/>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userShapes>
</file>

<file path=xl/drawings/drawing4.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3113713" y="2360051"/>
          <a:ext cx="603109" cy="55836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0.50085</cdr:x>
      <cdr:y>0.14637</cdr:y>
    </cdr:from>
    <cdr:to>
      <cdr:x>0.58385</cdr:x>
      <cdr:y>0.27379</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58091" y="631590"/>
          <a:ext cx="573063" cy="54980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0.5036</cdr:x>
      <cdr:y>0.14358</cdr:y>
    </cdr:from>
    <cdr:to>
      <cdr:x>0.58771</cdr:x>
      <cdr:y>0.271</cdr:y>
    </cdr:to>
    <cdr:cxnSp macro="">
      <cdr:nvCxnSpPr>
        <cdr:cNvPr id="2" name="Connettore 1 1">
          <a:extLst xmlns:a="http://schemas.openxmlformats.org/drawingml/2006/main">
            <a:ext uri="{FF2B5EF4-FFF2-40B4-BE49-F238E27FC236}">
              <a16:creationId xmlns:a16="http://schemas.microsoft.com/office/drawing/2014/main" id="{F2376993-5A9E-1BA5-DDDA-A385005A4D5C}"/>
            </a:ext>
          </a:extLst>
        </cdr:cNvPr>
        <cdr:cNvCxnSpPr/>
      </cdr:nvCxnSpPr>
      <cdr:spPr>
        <a:xfrm xmlns:a="http://schemas.openxmlformats.org/drawingml/2006/main" flipV="1">
          <a:off x="3477013" y="619513"/>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0.42683</cdr:x>
      <cdr:y>0.54121</cdr:y>
    </cdr:from>
    <cdr:to>
      <cdr:x>0.51095</cdr:x>
      <cdr:y>0.66863</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947020" y="2335251"/>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0.47016</cdr:x>
      <cdr:y>0.50535</cdr:y>
    </cdr:from>
    <cdr:to>
      <cdr:x>0.47164</cdr:x>
      <cdr:y>0.58891</cdr:y>
    </cdr:to>
    <cdr:cxnSp macro="">
      <cdr:nvCxnSpPr>
        <cdr:cNvPr id="7" name="Connettore 2 6">
          <a:extLst xmlns:a="http://schemas.openxmlformats.org/drawingml/2006/main">
            <a:ext uri="{FF2B5EF4-FFF2-40B4-BE49-F238E27FC236}">
              <a16:creationId xmlns:a16="http://schemas.microsoft.com/office/drawing/2014/main" id="{DA1F207F-4398-5937-45C0-514D23794F26}"/>
            </a:ext>
          </a:extLst>
        </cdr:cNvPr>
        <cdr:cNvCxnSpPr/>
      </cdr:nvCxnSpPr>
      <cdr:spPr>
        <a:xfrm xmlns:a="http://schemas.openxmlformats.org/drawingml/2006/main" flipH="1" flipV="1">
          <a:off x="3426692" y="2216141"/>
          <a:ext cx="10753" cy="366431"/>
        </a:xfrm>
        <a:prstGeom xmlns:a="http://schemas.openxmlformats.org/drawingml/2006/main" prst="straightConnector1">
          <a:avLst/>
        </a:prstGeom>
        <a:ln xmlns:a="http://schemas.openxmlformats.org/drawingml/2006/main" w="19050" cap="flat" cmpd="sng" algn="ctr">
          <a:solidFill>
            <a:schemeClr val="accent5"/>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0.23552</cdr:x>
      <cdr:y>0.483</cdr:y>
    </cdr:from>
    <cdr:to>
      <cdr:x>0.469</cdr:x>
      <cdr:y>0.50049</cdr:y>
    </cdr:to>
    <cdr:cxnSp macro="">
      <cdr:nvCxnSpPr>
        <cdr:cNvPr id="12" name="Connettore 2 11">
          <a:extLst xmlns:a="http://schemas.openxmlformats.org/drawingml/2006/main">
            <a:ext uri="{FF2B5EF4-FFF2-40B4-BE49-F238E27FC236}">
              <a16:creationId xmlns:a16="http://schemas.microsoft.com/office/drawing/2014/main" id="{74F4E384-FCAD-94FD-BE68-52CABD34FDD7}"/>
            </a:ext>
          </a:extLst>
        </cdr:cNvPr>
        <cdr:cNvCxnSpPr/>
      </cdr:nvCxnSpPr>
      <cdr:spPr>
        <a:xfrm xmlns:a="http://schemas.openxmlformats.org/drawingml/2006/main" flipH="1" flipV="1">
          <a:off x="1712385" y="2103968"/>
          <a:ext cx="1697567" cy="762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0.19185</cdr:x>
      <cdr:y>0.44607</cdr:y>
    </cdr:from>
    <cdr:to>
      <cdr:x>0.88931</cdr:x>
      <cdr:y>0.44958</cdr:y>
    </cdr:to>
    <cdr:cxnSp macro="">
      <cdr:nvCxnSpPr>
        <cdr:cNvPr id="15" name="Connettore 2 14">
          <a:extLst xmlns:a="http://schemas.openxmlformats.org/drawingml/2006/main">
            <a:ext uri="{FF2B5EF4-FFF2-40B4-BE49-F238E27FC236}">
              <a16:creationId xmlns:a16="http://schemas.microsoft.com/office/drawing/2014/main" id="{4DC7CF58-0D33-C8B3-69CD-953E90FEFADC}"/>
            </a:ext>
          </a:extLst>
        </cdr:cNvPr>
        <cdr:cNvCxnSpPr/>
      </cdr:nvCxnSpPr>
      <cdr:spPr>
        <a:xfrm xmlns:a="http://schemas.openxmlformats.org/drawingml/2006/main">
          <a:off x="1394045" y="1954561"/>
          <a:ext cx="5067994" cy="15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0.56386</cdr:x>
      <cdr:y>0.22637</cdr:y>
    </cdr:from>
    <cdr:to>
      <cdr:x>0.88228</cdr:x>
      <cdr:y>0.43459</cdr:y>
    </cdr:to>
    <cdr:cxnSp macro="">
      <cdr:nvCxnSpPr>
        <cdr:cNvPr id="17" name="Connettore 2 16">
          <a:extLst xmlns:a="http://schemas.openxmlformats.org/drawingml/2006/main">
            <a:ext uri="{FF2B5EF4-FFF2-40B4-BE49-F238E27FC236}">
              <a16:creationId xmlns:a16="http://schemas.microsoft.com/office/drawing/2014/main" id="{A3B7FADD-1183-4062-ED79-0CDD39C76DE5}"/>
            </a:ext>
          </a:extLst>
        </cdr:cNvPr>
        <cdr:cNvCxnSpPr/>
      </cdr:nvCxnSpPr>
      <cdr:spPr>
        <a:xfrm xmlns:a="http://schemas.openxmlformats.org/drawingml/2006/main" flipH="1" flipV="1">
          <a:off x="4097211" y="991915"/>
          <a:ext cx="2313736" cy="912356"/>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17</xdr:col>
      <xdr:colOff>369454</xdr:colOff>
      <xdr:row>11</xdr:row>
      <xdr:rowOff>187037</xdr:rowOff>
    </xdr:from>
    <xdr:to>
      <xdr:col>29</xdr:col>
      <xdr:colOff>484908</xdr:colOff>
      <xdr:row>36</xdr:row>
      <xdr:rowOff>46182</xdr:rowOff>
    </xdr:to>
    <xdr:graphicFrame macro="">
      <xdr:nvGraphicFramePr>
        <xdr:cNvPr id="2" name="Grafico 1">
          <a:extLst>
            <a:ext uri="{FF2B5EF4-FFF2-40B4-BE49-F238E27FC236}">
              <a16:creationId xmlns:a16="http://schemas.microsoft.com/office/drawing/2014/main" id="{E061F14D-06FC-1D29-274D-8FC74B089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958272</xdr:colOff>
      <xdr:row>151</xdr:row>
      <xdr:rowOff>2308</xdr:rowOff>
    </xdr:from>
    <xdr:to>
      <xdr:col>22</xdr:col>
      <xdr:colOff>496454</xdr:colOff>
      <xdr:row>174</xdr:row>
      <xdr:rowOff>103908</xdr:rowOff>
    </xdr:to>
    <xdr:graphicFrame macro="">
      <xdr:nvGraphicFramePr>
        <xdr:cNvPr id="8" name="Grafico 7">
          <a:extLst>
            <a:ext uri="{FF2B5EF4-FFF2-40B4-BE49-F238E27FC236}">
              <a16:creationId xmlns:a16="http://schemas.microsoft.com/office/drawing/2014/main" id="{77840D87-4B9B-4AD7-0703-028E7D8D6F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946727</xdr:colOff>
      <xdr:row>175</xdr:row>
      <xdr:rowOff>25400</xdr:rowOff>
    </xdr:from>
    <xdr:to>
      <xdr:col>23</xdr:col>
      <xdr:colOff>69272</xdr:colOff>
      <xdr:row>191</xdr:row>
      <xdr:rowOff>0</xdr:rowOff>
    </xdr:to>
    <xdr:graphicFrame macro="">
      <xdr:nvGraphicFramePr>
        <xdr:cNvPr id="3" name="Grafico 2">
          <a:extLst>
            <a:ext uri="{FF2B5EF4-FFF2-40B4-BE49-F238E27FC236}">
              <a16:creationId xmlns:a16="http://schemas.microsoft.com/office/drawing/2014/main" id="{F9D0BD19-DE46-4B8A-411D-0F4709BAD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380999</xdr:colOff>
      <xdr:row>67</xdr:row>
      <xdr:rowOff>175492</xdr:rowOff>
    </xdr:from>
    <xdr:to>
      <xdr:col>29</xdr:col>
      <xdr:colOff>519546</xdr:colOff>
      <xdr:row>91</xdr:row>
      <xdr:rowOff>72572</xdr:rowOff>
    </xdr:to>
    <xdr:graphicFrame macro="">
      <xdr:nvGraphicFramePr>
        <xdr:cNvPr id="4" name="Grafico 3">
          <a:extLst>
            <a:ext uri="{FF2B5EF4-FFF2-40B4-BE49-F238E27FC236}">
              <a16:creationId xmlns:a16="http://schemas.microsoft.com/office/drawing/2014/main" id="{8054757C-3DDA-0A0E-69AD-5C3FBD87F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11546</xdr:colOff>
      <xdr:row>192</xdr:row>
      <xdr:rowOff>23092</xdr:rowOff>
    </xdr:from>
    <xdr:to>
      <xdr:col>23</xdr:col>
      <xdr:colOff>103909</xdr:colOff>
      <xdr:row>209</xdr:row>
      <xdr:rowOff>55419</xdr:rowOff>
    </xdr:to>
    <xdr:graphicFrame macro="">
      <xdr:nvGraphicFramePr>
        <xdr:cNvPr id="20" name="Grafico 19">
          <a:extLst>
            <a:ext uri="{FF2B5EF4-FFF2-40B4-BE49-F238E27FC236}">
              <a16:creationId xmlns:a16="http://schemas.microsoft.com/office/drawing/2014/main" id="{9EBF5687-0ADB-C045-8B85-136B84E70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565726</xdr:colOff>
      <xdr:row>211</xdr:row>
      <xdr:rowOff>103909</xdr:rowOff>
    </xdr:from>
    <xdr:to>
      <xdr:col>26</xdr:col>
      <xdr:colOff>404091</xdr:colOff>
      <xdr:row>249</xdr:row>
      <xdr:rowOff>127002</xdr:rowOff>
    </xdr:to>
    <xdr:grpSp>
      <xdr:nvGrpSpPr>
        <xdr:cNvPr id="22" name="Gruppo 21">
          <a:extLst>
            <a:ext uri="{FF2B5EF4-FFF2-40B4-BE49-F238E27FC236}">
              <a16:creationId xmlns:a16="http://schemas.microsoft.com/office/drawing/2014/main" id="{FE71DC8D-93EE-F2FF-1D82-CAB6C09DE20C}"/>
            </a:ext>
          </a:extLst>
        </xdr:cNvPr>
        <xdr:cNvGrpSpPr/>
      </xdr:nvGrpSpPr>
      <xdr:grpSpPr>
        <a:xfrm>
          <a:off x="13253026" y="46484309"/>
          <a:ext cx="9884065" cy="7998693"/>
          <a:chOff x="11591636" y="31807727"/>
          <a:chExt cx="9952183" cy="8174184"/>
        </a:xfrm>
      </xdr:grpSpPr>
      <xdr:graphicFrame macro="">
        <xdr:nvGraphicFramePr>
          <xdr:cNvPr id="14" name="Grafico 13">
            <a:extLst>
              <a:ext uri="{FF2B5EF4-FFF2-40B4-BE49-F238E27FC236}">
                <a16:creationId xmlns:a16="http://schemas.microsoft.com/office/drawing/2014/main" id="{8F0A3082-7FFC-BEEB-6F55-7AA978CD9C1E}"/>
              </a:ext>
            </a:extLst>
          </xdr:cNvPr>
          <xdr:cNvGraphicFramePr/>
        </xdr:nvGraphicFramePr>
        <xdr:xfrm>
          <a:off x="11591636" y="35897128"/>
          <a:ext cx="9952183" cy="408478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21" name="Grafico 20">
            <a:extLst>
              <a:ext uri="{FF2B5EF4-FFF2-40B4-BE49-F238E27FC236}">
                <a16:creationId xmlns:a16="http://schemas.microsoft.com/office/drawing/2014/main" id="{42D9443D-FA54-2940-9188-4DC5DB5981B5}"/>
              </a:ext>
            </a:extLst>
          </xdr:cNvPr>
          <xdr:cNvGraphicFramePr>
            <a:graphicFrameLocks/>
          </xdr:cNvGraphicFramePr>
        </xdr:nvGraphicFramePr>
        <xdr:xfrm>
          <a:off x="11591636" y="31807727"/>
          <a:ext cx="9952183" cy="4084783"/>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14</xdr:col>
      <xdr:colOff>578426</xdr:colOff>
      <xdr:row>253</xdr:row>
      <xdr:rowOff>161637</xdr:rowOff>
    </xdr:from>
    <xdr:to>
      <xdr:col>26</xdr:col>
      <xdr:colOff>415636</xdr:colOff>
      <xdr:row>291</xdr:row>
      <xdr:rowOff>184729</xdr:rowOff>
    </xdr:to>
    <xdr:grpSp>
      <xdr:nvGrpSpPr>
        <xdr:cNvPr id="23" name="Gruppo 22">
          <a:extLst>
            <a:ext uri="{FF2B5EF4-FFF2-40B4-BE49-F238E27FC236}">
              <a16:creationId xmlns:a16="http://schemas.microsoft.com/office/drawing/2014/main" id="{41290F7C-AE47-7641-8A29-AD929E683AF6}"/>
            </a:ext>
          </a:extLst>
        </xdr:cNvPr>
        <xdr:cNvGrpSpPr/>
      </xdr:nvGrpSpPr>
      <xdr:grpSpPr>
        <a:xfrm>
          <a:off x="13265726" y="55330437"/>
          <a:ext cx="9882910" cy="7998692"/>
          <a:chOff x="11591636" y="31807727"/>
          <a:chExt cx="9952183" cy="8174183"/>
        </a:xfrm>
      </xdr:grpSpPr>
      <xdr:graphicFrame macro="">
        <xdr:nvGraphicFramePr>
          <xdr:cNvPr id="24" name="Grafico 23">
            <a:extLst>
              <a:ext uri="{FF2B5EF4-FFF2-40B4-BE49-F238E27FC236}">
                <a16:creationId xmlns:a16="http://schemas.microsoft.com/office/drawing/2014/main" id="{B9437555-833C-ED94-40D9-F02F0B4EDDFB}"/>
              </a:ext>
            </a:extLst>
          </xdr:cNvPr>
          <xdr:cNvGraphicFramePr/>
        </xdr:nvGraphicFramePr>
        <xdr:xfrm>
          <a:off x="11591636" y="35897127"/>
          <a:ext cx="9952183" cy="4084783"/>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25" name="Grafico 24">
            <a:extLst>
              <a:ext uri="{FF2B5EF4-FFF2-40B4-BE49-F238E27FC236}">
                <a16:creationId xmlns:a16="http://schemas.microsoft.com/office/drawing/2014/main" id="{FBE13D6D-BAFB-83ED-692B-7605A5B949A6}"/>
              </a:ext>
            </a:extLst>
          </xdr:cNvPr>
          <xdr:cNvGraphicFramePr>
            <a:graphicFrameLocks/>
          </xdr:cNvGraphicFramePr>
        </xdr:nvGraphicFramePr>
        <xdr:xfrm>
          <a:off x="11591636" y="31807727"/>
          <a:ext cx="9952183" cy="4084783"/>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18</xdr:col>
      <xdr:colOff>282220</xdr:colOff>
      <xdr:row>340</xdr:row>
      <xdr:rowOff>0</xdr:rowOff>
    </xdr:from>
    <xdr:to>
      <xdr:col>32</xdr:col>
      <xdr:colOff>28221</xdr:colOff>
      <xdr:row>369</xdr:row>
      <xdr:rowOff>84666</xdr:rowOff>
    </xdr:to>
    <xdr:graphicFrame macro="">
      <xdr:nvGraphicFramePr>
        <xdr:cNvPr id="6" name="Grafico 5">
          <a:extLst>
            <a:ext uri="{FF2B5EF4-FFF2-40B4-BE49-F238E27FC236}">
              <a16:creationId xmlns:a16="http://schemas.microsoft.com/office/drawing/2014/main" id="{1381E4FF-C31B-DBB7-7F6E-0768B3048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811389</xdr:colOff>
      <xdr:row>369</xdr:row>
      <xdr:rowOff>67732</xdr:rowOff>
    </xdr:from>
    <xdr:to>
      <xdr:col>28</xdr:col>
      <xdr:colOff>465667</xdr:colOff>
      <xdr:row>395</xdr:row>
      <xdr:rowOff>70555</xdr:rowOff>
    </xdr:to>
    <xdr:graphicFrame macro="">
      <xdr:nvGraphicFramePr>
        <xdr:cNvPr id="7" name="Grafico 6">
          <a:extLst>
            <a:ext uri="{FF2B5EF4-FFF2-40B4-BE49-F238E27FC236}">
              <a16:creationId xmlns:a16="http://schemas.microsoft.com/office/drawing/2014/main" id="{FB485D53-5572-97F5-3D95-C246FC011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0</xdr:colOff>
      <xdr:row>395</xdr:row>
      <xdr:rowOff>115712</xdr:rowOff>
    </xdr:from>
    <xdr:to>
      <xdr:col>29</xdr:col>
      <xdr:colOff>691445</xdr:colOff>
      <xdr:row>426</xdr:row>
      <xdr:rowOff>73378</xdr:rowOff>
    </xdr:to>
    <xdr:graphicFrame macro="">
      <xdr:nvGraphicFramePr>
        <xdr:cNvPr id="10" name="Grafico 9">
          <a:extLst>
            <a:ext uri="{FF2B5EF4-FFF2-40B4-BE49-F238E27FC236}">
              <a16:creationId xmlns:a16="http://schemas.microsoft.com/office/drawing/2014/main" id="{37C6E311-0EE8-B047-9420-41B7B9422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127000</xdr:colOff>
      <xdr:row>455</xdr:row>
      <xdr:rowOff>0</xdr:rowOff>
    </xdr:from>
    <xdr:to>
      <xdr:col>19</xdr:col>
      <xdr:colOff>203200</xdr:colOff>
      <xdr:row>468</xdr:row>
      <xdr:rowOff>101600</xdr:rowOff>
    </xdr:to>
    <xdr:grpSp>
      <xdr:nvGrpSpPr>
        <xdr:cNvPr id="18" name="Gruppo 17">
          <a:extLst>
            <a:ext uri="{FF2B5EF4-FFF2-40B4-BE49-F238E27FC236}">
              <a16:creationId xmlns:a16="http://schemas.microsoft.com/office/drawing/2014/main" id="{7E290577-E3A6-0917-B031-B932FE712E41}"/>
            </a:ext>
          </a:extLst>
        </xdr:cNvPr>
        <xdr:cNvGrpSpPr/>
      </xdr:nvGrpSpPr>
      <xdr:grpSpPr>
        <a:xfrm>
          <a:off x="5829300" y="97358200"/>
          <a:ext cx="11328400" cy="2743200"/>
          <a:chOff x="4737100" y="74701400"/>
          <a:chExt cx="11328400" cy="2743200"/>
        </a:xfrm>
      </xdr:grpSpPr>
      <xdr:graphicFrame macro="">
        <xdr:nvGraphicFramePr>
          <xdr:cNvPr id="15" name="Grafico 14">
            <a:extLst>
              <a:ext uri="{FF2B5EF4-FFF2-40B4-BE49-F238E27FC236}">
                <a16:creationId xmlns:a16="http://schemas.microsoft.com/office/drawing/2014/main" id="{BC805489-776A-91AE-6DD3-E7ABBF865A3B}"/>
              </a:ext>
            </a:extLst>
          </xdr:cNvPr>
          <xdr:cNvGraphicFramePr/>
        </xdr:nvGraphicFramePr>
        <xdr:xfrm>
          <a:off x="4737100" y="74701400"/>
          <a:ext cx="3225800" cy="274320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6" name="Grafico 15">
            <a:extLst>
              <a:ext uri="{FF2B5EF4-FFF2-40B4-BE49-F238E27FC236}">
                <a16:creationId xmlns:a16="http://schemas.microsoft.com/office/drawing/2014/main" id="{205E3896-D23F-D24A-8033-8824BDBA477B}"/>
              </a:ext>
            </a:extLst>
          </xdr:cNvPr>
          <xdr:cNvGraphicFramePr>
            <a:graphicFrameLocks/>
          </xdr:cNvGraphicFramePr>
        </xdr:nvGraphicFramePr>
        <xdr:xfrm>
          <a:off x="7931150" y="74701400"/>
          <a:ext cx="3225800" cy="274320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7" name="Grafico 16">
            <a:extLst>
              <a:ext uri="{FF2B5EF4-FFF2-40B4-BE49-F238E27FC236}">
                <a16:creationId xmlns:a16="http://schemas.microsoft.com/office/drawing/2014/main" id="{B5AD288A-1B7D-1D45-8E62-D256EF1E3DFC}"/>
              </a:ext>
            </a:extLst>
          </xdr:cNvPr>
          <xdr:cNvGraphicFramePr>
            <a:graphicFrameLocks/>
          </xdr:cNvGraphicFramePr>
        </xdr:nvGraphicFramePr>
        <xdr:xfrm>
          <a:off x="11125200" y="74701400"/>
          <a:ext cx="4940300" cy="274320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17</xdr:col>
      <xdr:colOff>380999</xdr:colOff>
      <xdr:row>95</xdr:row>
      <xdr:rowOff>12700</xdr:rowOff>
    </xdr:from>
    <xdr:to>
      <xdr:col>29</xdr:col>
      <xdr:colOff>519546</xdr:colOff>
      <xdr:row>118</xdr:row>
      <xdr:rowOff>112980</xdr:rowOff>
    </xdr:to>
    <xdr:graphicFrame macro="">
      <xdr:nvGraphicFramePr>
        <xdr:cNvPr id="5" name="Grafico 4">
          <a:extLst>
            <a:ext uri="{FF2B5EF4-FFF2-40B4-BE49-F238E27FC236}">
              <a16:creationId xmlns:a16="http://schemas.microsoft.com/office/drawing/2014/main" id="{7BFC31E1-C341-5D4A-9585-6C1AC46E0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20</xdr:col>
      <xdr:colOff>457200</xdr:colOff>
      <xdr:row>229</xdr:row>
      <xdr:rowOff>114300</xdr:rowOff>
    </xdr:from>
    <xdr:ext cx="488916" cy="264560"/>
    <xdr:sp macro="" textlink="">
      <xdr:nvSpPr>
        <xdr:cNvPr id="9" name="CasellaDiTesto 8">
          <a:extLst>
            <a:ext uri="{FF2B5EF4-FFF2-40B4-BE49-F238E27FC236}">
              <a16:creationId xmlns:a16="http://schemas.microsoft.com/office/drawing/2014/main" id="{6EA42BB0-79F2-9194-A58F-424A04CC8EF8}"/>
            </a:ext>
          </a:extLst>
        </xdr:cNvPr>
        <xdr:cNvSpPr txBox="1"/>
      </xdr:nvSpPr>
      <xdr:spPr>
        <a:xfrm>
          <a:off x="17145000" y="42583100"/>
          <a:ext cx="4889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t-IT" sz="1100" kern="1200"/>
            <a:t>Anno</a:t>
          </a:r>
        </a:p>
      </xdr:txBody>
    </xdr:sp>
    <xdr:clientData/>
  </xdr:oneCellAnchor>
  <xdr:oneCellAnchor>
    <xdr:from>
      <xdr:col>20</xdr:col>
      <xdr:colOff>457200</xdr:colOff>
      <xdr:row>271</xdr:row>
      <xdr:rowOff>177800</xdr:rowOff>
    </xdr:from>
    <xdr:ext cx="488916" cy="264560"/>
    <xdr:sp macro="" textlink="">
      <xdr:nvSpPr>
        <xdr:cNvPr id="11" name="CasellaDiTesto 10">
          <a:extLst>
            <a:ext uri="{FF2B5EF4-FFF2-40B4-BE49-F238E27FC236}">
              <a16:creationId xmlns:a16="http://schemas.microsoft.com/office/drawing/2014/main" id="{A9FCAB93-5A55-AB4F-B5FE-464D2ED9E04E}"/>
            </a:ext>
          </a:extLst>
        </xdr:cNvPr>
        <xdr:cNvSpPr txBox="1"/>
      </xdr:nvSpPr>
      <xdr:spPr>
        <a:xfrm>
          <a:off x="17145000" y="51435000"/>
          <a:ext cx="48891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it-IT" sz="1100" kern="1200"/>
            <a:t>Anno</a:t>
          </a:r>
        </a:p>
      </xdr:txBody>
    </xdr:sp>
    <xdr:clientData/>
  </xdr:oneCellAnchor>
  <xdr:twoCellAnchor>
    <xdr:from>
      <xdr:col>26</xdr:col>
      <xdr:colOff>190500</xdr:colOff>
      <xdr:row>189</xdr:row>
      <xdr:rowOff>190500</xdr:rowOff>
    </xdr:from>
    <xdr:to>
      <xdr:col>37</xdr:col>
      <xdr:colOff>114300</xdr:colOff>
      <xdr:row>207</xdr:row>
      <xdr:rowOff>50800</xdr:rowOff>
    </xdr:to>
    <xdr:graphicFrame macro="">
      <xdr:nvGraphicFramePr>
        <xdr:cNvPr id="12" name="Grafico 11">
          <a:extLst>
            <a:ext uri="{FF2B5EF4-FFF2-40B4-BE49-F238E27FC236}">
              <a16:creationId xmlns:a16="http://schemas.microsoft.com/office/drawing/2014/main" id="{0BFAC6BE-D110-1E4C-B8B8-11EC88272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135466</xdr:colOff>
      <xdr:row>41</xdr:row>
      <xdr:rowOff>186267</xdr:rowOff>
    </xdr:from>
    <xdr:to>
      <xdr:col>9</xdr:col>
      <xdr:colOff>819150</xdr:colOff>
      <xdr:row>56</xdr:row>
      <xdr:rowOff>122719</xdr:rowOff>
    </xdr:to>
    <xdr:graphicFrame macro="">
      <xdr:nvGraphicFramePr>
        <xdr:cNvPr id="31" name="Grafico 30">
          <a:extLst>
            <a:ext uri="{FF2B5EF4-FFF2-40B4-BE49-F238E27FC236}">
              <a16:creationId xmlns:a16="http://schemas.microsoft.com/office/drawing/2014/main" id="{A9F8F3A8-0F72-464A-896E-CAB7F3351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444500</xdr:colOff>
      <xdr:row>40</xdr:row>
      <xdr:rowOff>182033</xdr:rowOff>
    </xdr:from>
    <xdr:to>
      <xdr:col>26</xdr:col>
      <xdr:colOff>277284</xdr:colOff>
      <xdr:row>55</xdr:row>
      <xdr:rowOff>118485</xdr:rowOff>
    </xdr:to>
    <xdr:graphicFrame macro="">
      <xdr:nvGraphicFramePr>
        <xdr:cNvPr id="13" name="Grafico 12">
          <a:extLst>
            <a:ext uri="{FF2B5EF4-FFF2-40B4-BE49-F238E27FC236}">
              <a16:creationId xmlns:a16="http://schemas.microsoft.com/office/drawing/2014/main" id="{2C66641D-F796-9D41-A6D9-AE65ABC5C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311</xdr:row>
      <xdr:rowOff>0</xdr:rowOff>
    </xdr:from>
    <xdr:to>
      <xdr:col>9</xdr:col>
      <xdr:colOff>696384</xdr:colOff>
      <xdr:row>332</xdr:row>
      <xdr:rowOff>63452</xdr:rowOff>
    </xdr:to>
    <xdr:graphicFrame macro="">
      <xdr:nvGraphicFramePr>
        <xdr:cNvPr id="19" name="Grafico 18">
          <a:extLst>
            <a:ext uri="{FF2B5EF4-FFF2-40B4-BE49-F238E27FC236}">
              <a16:creationId xmlns:a16="http://schemas.microsoft.com/office/drawing/2014/main" id="{3997B7A7-B807-0A43-833A-CE23FCC98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0</xdr:colOff>
      <xdr:row>429</xdr:row>
      <xdr:rowOff>0</xdr:rowOff>
    </xdr:from>
    <xdr:to>
      <xdr:col>19</xdr:col>
      <xdr:colOff>74084</xdr:colOff>
      <xdr:row>450</xdr:row>
      <xdr:rowOff>63452</xdr:rowOff>
    </xdr:to>
    <xdr:graphicFrame macro="">
      <xdr:nvGraphicFramePr>
        <xdr:cNvPr id="26" name="Grafico 25">
          <a:extLst>
            <a:ext uri="{FF2B5EF4-FFF2-40B4-BE49-F238E27FC236}">
              <a16:creationId xmlns:a16="http://schemas.microsoft.com/office/drawing/2014/main" id="{01F7584D-2AF3-484B-AC20-9F9708284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7</xdr:col>
      <xdr:colOff>784087</xdr:colOff>
      <xdr:row>483</xdr:row>
      <xdr:rowOff>180010</xdr:rowOff>
    </xdr:from>
    <xdr:to>
      <xdr:col>14</xdr:col>
      <xdr:colOff>552174</xdr:colOff>
      <xdr:row>501</xdr:row>
      <xdr:rowOff>77305</xdr:rowOff>
    </xdr:to>
    <xdr:graphicFrame macro="">
      <xdr:nvGraphicFramePr>
        <xdr:cNvPr id="27" name="Grafico 26">
          <a:extLst>
            <a:ext uri="{FF2B5EF4-FFF2-40B4-BE49-F238E27FC236}">
              <a16:creationId xmlns:a16="http://schemas.microsoft.com/office/drawing/2014/main" id="{555BD0FD-E968-FCC6-2134-64E52221AF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69614</xdr:colOff>
      <xdr:row>506</xdr:row>
      <xdr:rowOff>160866</xdr:rowOff>
    </xdr:from>
    <xdr:to>
      <xdr:col>24</xdr:col>
      <xdr:colOff>319381</xdr:colOff>
      <xdr:row>522</xdr:row>
      <xdr:rowOff>174037</xdr:rowOff>
    </xdr:to>
    <xdr:graphicFrame macro="">
      <xdr:nvGraphicFramePr>
        <xdr:cNvPr id="30" name="Grafico 29">
          <a:extLst>
            <a:ext uri="{FF2B5EF4-FFF2-40B4-BE49-F238E27FC236}">
              <a16:creationId xmlns:a16="http://schemas.microsoft.com/office/drawing/2014/main" id="{DF7AF3B4-F8A9-3945-6DF8-C2938FFC1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0.42851</cdr:x>
      <cdr:y>0.53861</cdr:y>
    </cdr:from>
    <cdr:to>
      <cdr:x>0.51151</cdr:x>
      <cdr:y>0.66604</cdr:y>
    </cdr:to>
    <cdr:cxnSp macro="">
      <cdr:nvCxnSpPr>
        <cdr:cNvPr id="3" name="Connettore 1 2">
          <a:extLst xmlns:a="http://schemas.openxmlformats.org/drawingml/2006/main">
            <a:ext uri="{FF2B5EF4-FFF2-40B4-BE49-F238E27FC236}">
              <a16:creationId xmlns:a16="http://schemas.microsoft.com/office/drawing/2014/main" id="{0DF9CC50-2224-25B8-2BB1-2DD5CA169A33}"/>
            </a:ext>
          </a:extLst>
        </cdr:cNvPr>
        <cdr:cNvCxnSpPr/>
      </cdr:nvCxnSpPr>
      <cdr:spPr>
        <a:xfrm xmlns:a="http://schemas.openxmlformats.org/drawingml/2006/main">
          <a:off x="3113713" y="2360051"/>
          <a:ext cx="603109" cy="55836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0.50085</cdr:x>
      <cdr:y>0.14637</cdr:y>
    </cdr:from>
    <cdr:to>
      <cdr:x>0.58385</cdr:x>
      <cdr:y>0.27379</cdr:y>
    </cdr:to>
    <cdr:cxnSp macro="">
      <cdr:nvCxnSpPr>
        <cdr:cNvPr id="14" name="Connettore 1 13">
          <a:extLst xmlns:a="http://schemas.openxmlformats.org/drawingml/2006/main">
            <a:ext uri="{FF2B5EF4-FFF2-40B4-BE49-F238E27FC236}">
              <a16:creationId xmlns:a16="http://schemas.microsoft.com/office/drawing/2014/main" id="{25C88CD0-BC22-6FF2-D86D-B3B55327906F}"/>
            </a:ext>
          </a:extLst>
        </cdr:cNvPr>
        <cdr:cNvCxnSpPr/>
      </cdr:nvCxnSpPr>
      <cdr:spPr>
        <a:xfrm xmlns:a="http://schemas.openxmlformats.org/drawingml/2006/main">
          <a:off x="3458091" y="631590"/>
          <a:ext cx="573063" cy="54980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0.5036</cdr:x>
      <cdr:y>0.14358</cdr:y>
    </cdr:from>
    <cdr:to>
      <cdr:x>0.58771</cdr:x>
      <cdr:y>0.271</cdr:y>
    </cdr:to>
    <cdr:cxnSp macro="">
      <cdr:nvCxnSpPr>
        <cdr:cNvPr id="2" name="Connettore 1 1">
          <a:extLst xmlns:a="http://schemas.openxmlformats.org/drawingml/2006/main">
            <a:ext uri="{FF2B5EF4-FFF2-40B4-BE49-F238E27FC236}">
              <a16:creationId xmlns:a16="http://schemas.microsoft.com/office/drawing/2014/main" id="{F2376993-5A9E-1BA5-DDDA-A385005A4D5C}"/>
            </a:ext>
          </a:extLst>
        </cdr:cNvPr>
        <cdr:cNvCxnSpPr/>
      </cdr:nvCxnSpPr>
      <cdr:spPr>
        <a:xfrm xmlns:a="http://schemas.openxmlformats.org/drawingml/2006/main" flipV="1">
          <a:off x="3477013" y="619513"/>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0.42683</cdr:x>
      <cdr:y>0.54121</cdr:y>
    </cdr:from>
    <cdr:to>
      <cdr:x>0.51095</cdr:x>
      <cdr:y>0.66863</cdr:y>
    </cdr:to>
    <cdr:cxnSp macro="">
      <cdr:nvCxnSpPr>
        <cdr:cNvPr id="11" name="Connettore 1 10">
          <a:extLst xmlns:a="http://schemas.openxmlformats.org/drawingml/2006/main">
            <a:ext uri="{FF2B5EF4-FFF2-40B4-BE49-F238E27FC236}">
              <a16:creationId xmlns:a16="http://schemas.microsoft.com/office/drawing/2014/main" id="{4252F73D-C505-06E0-0C36-C7D6089DE84A}"/>
            </a:ext>
          </a:extLst>
        </cdr:cNvPr>
        <cdr:cNvCxnSpPr/>
      </cdr:nvCxnSpPr>
      <cdr:spPr>
        <a:xfrm xmlns:a="http://schemas.openxmlformats.org/drawingml/2006/main" flipV="1">
          <a:off x="2947020" y="2335251"/>
          <a:ext cx="580792" cy="549817"/>
        </a:xfrm>
        <a:prstGeom xmlns:a="http://schemas.openxmlformats.org/drawingml/2006/main" prst="line">
          <a:avLst/>
        </a:prstGeom>
      </cdr:spPr>
      <cdr:style>
        <a:lnRef xmlns:a="http://schemas.openxmlformats.org/drawingml/2006/main" idx="3">
          <a:schemeClr val="accent1"/>
        </a:lnRef>
        <a:fillRef xmlns:a="http://schemas.openxmlformats.org/drawingml/2006/main" idx="0">
          <a:schemeClr val="accent1"/>
        </a:fillRef>
        <a:effectRef xmlns:a="http://schemas.openxmlformats.org/drawingml/2006/main" idx="2">
          <a:schemeClr val="accent1"/>
        </a:effectRef>
        <a:fontRef xmlns:a="http://schemas.openxmlformats.org/drawingml/2006/main" idx="minor">
          <a:schemeClr val="tx1"/>
        </a:fontRef>
      </cdr:style>
    </cdr:cxnSp>
  </cdr:relSizeAnchor>
  <cdr:relSizeAnchor xmlns:cdr="http://schemas.openxmlformats.org/drawingml/2006/chartDrawing">
    <cdr:from>
      <cdr:x>0.47016</cdr:x>
      <cdr:y>0.50535</cdr:y>
    </cdr:from>
    <cdr:to>
      <cdr:x>0.47164</cdr:x>
      <cdr:y>0.58891</cdr:y>
    </cdr:to>
    <cdr:cxnSp macro="">
      <cdr:nvCxnSpPr>
        <cdr:cNvPr id="7" name="Connettore 2 6">
          <a:extLst xmlns:a="http://schemas.openxmlformats.org/drawingml/2006/main">
            <a:ext uri="{FF2B5EF4-FFF2-40B4-BE49-F238E27FC236}">
              <a16:creationId xmlns:a16="http://schemas.microsoft.com/office/drawing/2014/main" id="{DA1F207F-4398-5937-45C0-514D23794F26}"/>
            </a:ext>
          </a:extLst>
        </cdr:cNvPr>
        <cdr:cNvCxnSpPr/>
      </cdr:nvCxnSpPr>
      <cdr:spPr>
        <a:xfrm xmlns:a="http://schemas.openxmlformats.org/drawingml/2006/main" flipH="1" flipV="1">
          <a:off x="3426692" y="2216141"/>
          <a:ext cx="10753" cy="366431"/>
        </a:xfrm>
        <a:prstGeom xmlns:a="http://schemas.openxmlformats.org/drawingml/2006/main" prst="straightConnector1">
          <a:avLst/>
        </a:prstGeom>
        <a:ln xmlns:a="http://schemas.openxmlformats.org/drawingml/2006/main" w="19050" cap="flat" cmpd="sng" algn="ctr">
          <a:solidFill>
            <a:schemeClr val="accent5"/>
          </a:solidFill>
          <a:prstDash val="solid"/>
          <a:round/>
          <a:headEnd type="none" w="med" len="med"/>
          <a:tailEnd type="arrow" w="med" len="med"/>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cxnSp>
  </cdr:relSizeAnchor>
  <cdr:relSizeAnchor xmlns:cdr="http://schemas.openxmlformats.org/drawingml/2006/chartDrawing">
    <cdr:from>
      <cdr:x>0.23552</cdr:x>
      <cdr:y>0.483</cdr:y>
    </cdr:from>
    <cdr:to>
      <cdr:x>0.469</cdr:x>
      <cdr:y>0.50049</cdr:y>
    </cdr:to>
    <cdr:cxnSp macro="">
      <cdr:nvCxnSpPr>
        <cdr:cNvPr id="12" name="Connettore 2 11">
          <a:extLst xmlns:a="http://schemas.openxmlformats.org/drawingml/2006/main">
            <a:ext uri="{FF2B5EF4-FFF2-40B4-BE49-F238E27FC236}">
              <a16:creationId xmlns:a16="http://schemas.microsoft.com/office/drawing/2014/main" id="{74F4E384-FCAD-94FD-BE68-52CABD34FDD7}"/>
            </a:ext>
          </a:extLst>
        </cdr:cNvPr>
        <cdr:cNvCxnSpPr/>
      </cdr:nvCxnSpPr>
      <cdr:spPr>
        <a:xfrm xmlns:a="http://schemas.openxmlformats.org/drawingml/2006/main" flipH="1" flipV="1">
          <a:off x="1712385" y="2103968"/>
          <a:ext cx="1697567" cy="762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0.19185</cdr:x>
      <cdr:y>0.44607</cdr:y>
    </cdr:from>
    <cdr:to>
      <cdr:x>0.88931</cdr:x>
      <cdr:y>0.44958</cdr:y>
    </cdr:to>
    <cdr:cxnSp macro="">
      <cdr:nvCxnSpPr>
        <cdr:cNvPr id="15" name="Connettore 2 14">
          <a:extLst xmlns:a="http://schemas.openxmlformats.org/drawingml/2006/main">
            <a:ext uri="{FF2B5EF4-FFF2-40B4-BE49-F238E27FC236}">
              <a16:creationId xmlns:a16="http://schemas.microsoft.com/office/drawing/2014/main" id="{4DC7CF58-0D33-C8B3-69CD-953E90FEFADC}"/>
            </a:ext>
          </a:extLst>
        </cdr:cNvPr>
        <cdr:cNvCxnSpPr/>
      </cdr:nvCxnSpPr>
      <cdr:spPr>
        <a:xfrm xmlns:a="http://schemas.openxmlformats.org/drawingml/2006/main">
          <a:off x="1394045" y="1954561"/>
          <a:ext cx="5067994" cy="15400"/>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dr:relSizeAnchor xmlns:cdr="http://schemas.openxmlformats.org/drawingml/2006/chartDrawing">
    <cdr:from>
      <cdr:x>0.56386</cdr:x>
      <cdr:y>0.22637</cdr:y>
    </cdr:from>
    <cdr:to>
      <cdr:x>0.88228</cdr:x>
      <cdr:y>0.43459</cdr:y>
    </cdr:to>
    <cdr:cxnSp macro="">
      <cdr:nvCxnSpPr>
        <cdr:cNvPr id="17" name="Connettore 2 16">
          <a:extLst xmlns:a="http://schemas.openxmlformats.org/drawingml/2006/main">
            <a:ext uri="{FF2B5EF4-FFF2-40B4-BE49-F238E27FC236}">
              <a16:creationId xmlns:a16="http://schemas.microsoft.com/office/drawing/2014/main" id="{A3B7FADD-1183-4062-ED79-0CDD39C76DE5}"/>
            </a:ext>
          </a:extLst>
        </cdr:cNvPr>
        <cdr:cNvCxnSpPr/>
      </cdr:nvCxnSpPr>
      <cdr:spPr>
        <a:xfrm xmlns:a="http://schemas.openxmlformats.org/drawingml/2006/main" flipH="1" flipV="1">
          <a:off x="4097211" y="991915"/>
          <a:ext cx="2313736" cy="912356"/>
        </a:xfrm>
        <a:prstGeom xmlns:a="http://schemas.openxmlformats.org/drawingml/2006/main" prst="straightConnector1">
          <a:avLst/>
        </a:prstGeom>
        <a:ln xmlns:a="http://schemas.openxmlformats.org/drawingml/2006/main">
          <a:tailEnd type="triangle"/>
        </a:ln>
      </cdr:spPr>
      <cdr:style>
        <a:lnRef xmlns:a="http://schemas.openxmlformats.org/drawingml/2006/main" idx="2">
          <a:schemeClr val="accent5"/>
        </a:lnRef>
        <a:fillRef xmlns:a="http://schemas.openxmlformats.org/drawingml/2006/main" idx="0">
          <a:schemeClr val="accent5"/>
        </a:fillRef>
        <a:effectRef xmlns:a="http://schemas.openxmlformats.org/drawingml/2006/main" idx="1">
          <a:schemeClr val="accent5"/>
        </a:effectRef>
        <a:fontRef xmlns:a="http://schemas.openxmlformats.org/drawingml/2006/main" idx="minor">
          <a:schemeClr val="tx1"/>
        </a:fontRef>
      </cdr:style>
    </cdr:cxnSp>
  </cdr:relSizeAnchor>
</c:userShapes>
</file>

<file path=xl/drawings/drawing7.xml><?xml version="1.0" encoding="utf-8"?>
<c:userShapes xmlns:c="http://schemas.openxmlformats.org/drawingml/2006/chart">
  <cdr:relSizeAnchor xmlns:cdr="http://schemas.openxmlformats.org/drawingml/2006/chartDrawing">
    <cdr:from>
      <cdr:x>0.21225</cdr:x>
      <cdr:y>0.26054</cdr:y>
    </cdr:from>
    <cdr:to>
      <cdr:x>0.57526</cdr:x>
      <cdr:y>0.74517</cdr:y>
    </cdr:to>
    <cdr:cxnSp macro="">
      <cdr:nvCxnSpPr>
        <cdr:cNvPr id="2" name="Connettore 1 1">
          <a:extLst xmlns:a="http://schemas.openxmlformats.org/drawingml/2006/main">
            <a:ext uri="{FF2B5EF4-FFF2-40B4-BE49-F238E27FC236}">
              <a16:creationId xmlns:a16="http://schemas.microsoft.com/office/drawing/2014/main" id="{3B7622F5-806F-7649-2E7C-4E3F2369D532}"/>
            </a:ext>
          </a:extLst>
        </cdr:cNvPr>
        <cdr:cNvCxnSpPr/>
      </cdr:nvCxnSpPr>
      <cdr:spPr>
        <a:xfrm xmlns:a="http://schemas.openxmlformats.org/drawingml/2006/main">
          <a:off x="1546088" y="112477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0.44387</cdr:x>
      <cdr:y>0.4993</cdr:y>
    </cdr:from>
    <cdr:to>
      <cdr:x>0.49777</cdr:x>
      <cdr:y>0.57462</cdr:y>
    </cdr:to>
    <cdr:cxnSp macro="">
      <cdr:nvCxnSpPr>
        <cdr:cNvPr id="13" name="Connettore 2 12">
          <a:extLst xmlns:a="http://schemas.openxmlformats.org/drawingml/2006/main">
            <a:ext uri="{FF2B5EF4-FFF2-40B4-BE49-F238E27FC236}">
              <a16:creationId xmlns:a16="http://schemas.microsoft.com/office/drawing/2014/main" id="{4CDB21AA-F870-0362-798E-33B4311AADA2}"/>
            </a:ext>
          </a:extLst>
        </cdr:cNvPr>
        <cdr:cNvCxnSpPr/>
      </cdr:nvCxnSpPr>
      <cdr:spPr>
        <a:xfrm xmlns:a="http://schemas.openxmlformats.org/drawingml/2006/main" flipH="1" flipV="1">
          <a:off x="3233286" y="2155503"/>
          <a:ext cx="392657" cy="32516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0.19288</cdr:x>
      <cdr:y>0.40693</cdr:y>
    </cdr:from>
    <cdr:to>
      <cdr:x>0.31079</cdr:x>
      <cdr:y>0.47656</cdr:y>
    </cdr:to>
    <cdr:cxnSp macro="">
      <cdr:nvCxnSpPr>
        <cdr:cNvPr id="22" name="Connettore 2 21">
          <a:extLst xmlns:a="http://schemas.openxmlformats.org/drawingml/2006/main">
            <a:ext uri="{FF2B5EF4-FFF2-40B4-BE49-F238E27FC236}">
              <a16:creationId xmlns:a16="http://schemas.microsoft.com/office/drawing/2014/main" id="{53295598-B3E9-B352-5A22-C75DBDB90A19}"/>
            </a:ext>
          </a:extLst>
        </cdr:cNvPr>
        <cdr:cNvCxnSpPr/>
      </cdr:nvCxnSpPr>
      <cdr:spPr>
        <a:xfrm xmlns:a="http://schemas.openxmlformats.org/drawingml/2006/main" flipH="1">
          <a:off x="1404976" y="1756711"/>
          <a:ext cx="858937" cy="30062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0.42365</cdr:x>
      <cdr:y>0.45944</cdr:y>
    </cdr:from>
    <cdr:to>
      <cdr:x>0.88138</cdr:x>
      <cdr:y>0.79349</cdr:y>
    </cdr:to>
    <cdr:cxnSp macro="">
      <cdr:nvCxnSpPr>
        <cdr:cNvPr id="30" name="Connettore 2 29">
          <a:extLst xmlns:a="http://schemas.openxmlformats.org/drawingml/2006/main">
            <a:ext uri="{FF2B5EF4-FFF2-40B4-BE49-F238E27FC236}">
              <a16:creationId xmlns:a16="http://schemas.microsoft.com/office/drawing/2014/main" id="{33BB957E-8B5D-DF0D-430F-6EFC8C6174D5}"/>
            </a:ext>
          </a:extLst>
        </cdr:cNvPr>
        <cdr:cNvCxnSpPr/>
      </cdr:nvCxnSpPr>
      <cdr:spPr>
        <a:xfrm xmlns:a="http://schemas.openxmlformats.org/drawingml/2006/main" flipV="1">
          <a:off x="3076667" y="1989667"/>
          <a:ext cx="3324133" cy="144666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0.44927</cdr:x>
      <cdr:y>0.44392</cdr:y>
    </cdr:from>
    <cdr:to>
      <cdr:x>0.48407</cdr:x>
      <cdr:y>0.49446</cdr:y>
    </cdr:to>
    <cdr:sp macro="" textlink="">
      <cdr:nvSpPr>
        <cdr:cNvPr id="32" name="CasellaDiTesto 31">
          <a:extLst xmlns:a="http://schemas.openxmlformats.org/drawingml/2006/main">
            <a:ext uri="{FF2B5EF4-FFF2-40B4-BE49-F238E27FC236}">
              <a16:creationId xmlns:a16="http://schemas.microsoft.com/office/drawing/2014/main" id="{3FC65741-E1D0-8576-8D34-DF48D7B57AF3}"/>
            </a:ext>
          </a:extLst>
        </cdr:cNvPr>
        <cdr:cNvSpPr txBox="1"/>
      </cdr:nvSpPr>
      <cdr:spPr>
        <a:xfrm xmlns:a="http://schemas.openxmlformats.org/drawingml/2006/main">
          <a:off x="3272681" y="1916409"/>
          <a:ext cx="253496" cy="2181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0.22806</cdr:x>
      <cdr:y>0.37678</cdr:y>
    </cdr:from>
    <cdr:to>
      <cdr:x>0.27445</cdr:x>
      <cdr:y>0.43314</cdr:y>
    </cdr:to>
    <cdr:sp macro="" textlink="">
      <cdr:nvSpPr>
        <cdr:cNvPr id="33" name="CasellaDiTesto 1">
          <a:extLst xmlns:a="http://schemas.openxmlformats.org/drawingml/2006/main">
            <a:ext uri="{FF2B5EF4-FFF2-40B4-BE49-F238E27FC236}">
              <a16:creationId xmlns:a16="http://schemas.microsoft.com/office/drawing/2014/main" id="{8A1E3A81-DBFA-AC40-E0D4-FA009B26B890}"/>
            </a:ext>
          </a:extLst>
        </cdr:cNvPr>
        <cdr:cNvSpPr txBox="1"/>
      </cdr:nvSpPr>
      <cdr:spPr>
        <a:xfrm xmlns:a="http://schemas.openxmlformats.org/drawingml/2006/main">
          <a:off x="1661255" y="1626570"/>
          <a:ext cx="337922" cy="24330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0.63522</cdr:x>
      <cdr:y>0.54718</cdr:y>
    </cdr:from>
    <cdr:to>
      <cdr:x>0.70481</cdr:x>
      <cdr:y>0.66379</cdr:y>
    </cdr:to>
    <cdr:sp macro="" textlink="">
      <cdr:nvSpPr>
        <cdr:cNvPr id="34" name="CasellaDiTesto 1">
          <a:extLst xmlns:a="http://schemas.openxmlformats.org/drawingml/2006/main">
            <a:ext uri="{FF2B5EF4-FFF2-40B4-BE49-F238E27FC236}">
              <a16:creationId xmlns:a16="http://schemas.microsoft.com/office/drawing/2014/main" id="{7DF5F0A6-A0AE-0C9C-1049-23FB4E7ED488}"/>
            </a:ext>
          </a:extLst>
        </cdr:cNvPr>
        <cdr:cNvSpPr txBox="1"/>
      </cdr:nvSpPr>
      <cdr:spPr>
        <a:xfrm xmlns:a="http://schemas.openxmlformats.org/drawingml/2006/main">
          <a:off x="4627148" y="2362176"/>
          <a:ext cx="506919" cy="5034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0.60119</cdr:x>
      <cdr:y>0.1348</cdr:y>
    </cdr:from>
    <cdr:to>
      <cdr:x>0.67078</cdr:x>
      <cdr:y>0.25142</cdr:y>
    </cdr:to>
    <cdr:sp macro="" textlink="">
      <cdr:nvSpPr>
        <cdr:cNvPr id="35" name="CasellaDiTesto 1">
          <a:extLst xmlns:a="http://schemas.openxmlformats.org/drawingml/2006/main">
            <a:ext uri="{FF2B5EF4-FFF2-40B4-BE49-F238E27FC236}">
              <a16:creationId xmlns:a16="http://schemas.microsoft.com/office/drawing/2014/main" id="{D4231180-20AB-D5D0-86DE-CA520694E874}"/>
            </a:ext>
          </a:extLst>
        </cdr:cNvPr>
        <cdr:cNvSpPr txBox="1"/>
      </cdr:nvSpPr>
      <cdr:spPr>
        <a:xfrm xmlns:a="http://schemas.openxmlformats.org/drawingml/2006/main">
          <a:off x="4365994" y="583793"/>
          <a:ext cx="505382" cy="5050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dr:relSizeAnchor xmlns:cdr="http://schemas.openxmlformats.org/drawingml/2006/chartDrawing">
    <cdr:from>
      <cdr:x>0.09878</cdr:x>
      <cdr:y>0.37843</cdr:y>
    </cdr:from>
    <cdr:to>
      <cdr:x>0.46179</cdr:x>
      <cdr:y>0.86305</cdr:y>
    </cdr:to>
    <cdr:cxnSp macro="">
      <cdr:nvCxnSpPr>
        <cdr:cNvPr id="15" name="Connettore 1 14">
          <a:extLst xmlns:a="http://schemas.openxmlformats.org/drawingml/2006/main">
            <a:ext uri="{FF2B5EF4-FFF2-40B4-BE49-F238E27FC236}">
              <a16:creationId xmlns:a16="http://schemas.microsoft.com/office/drawing/2014/main" id="{6ED8BE62-60D9-B7CE-2DE1-59462045F80E}"/>
            </a:ext>
          </a:extLst>
        </cdr:cNvPr>
        <cdr:cNvCxnSpPr/>
      </cdr:nvCxnSpPr>
      <cdr:spPr>
        <a:xfrm xmlns:a="http://schemas.openxmlformats.org/drawingml/2006/main">
          <a:off x="719544" y="163369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0.63699</cdr:x>
      <cdr:y>0.09988</cdr:y>
    </cdr:from>
    <cdr:to>
      <cdr:x>0.95848</cdr:x>
      <cdr:y>0.52346</cdr:y>
    </cdr:to>
    <cdr:cxnSp macro="">
      <cdr:nvCxnSpPr>
        <cdr:cNvPr id="37" name="Connettore 1 36">
          <a:extLst xmlns:a="http://schemas.openxmlformats.org/drawingml/2006/main">
            <a:ext uri="{FF2B5EF4-FFF2-40B4-BE49-F238E27FC236}">
              <a16:creationId xmlns:a16="http://schemas.microsoft.com/office/drawing/2014/main" id="{79599169-6E7E-6168-DAC2-B98181470F3A}"/>
            </a:ext>
          </a:extLst>
        </cdr:cNvPr>
        <cdr:cNvCxnSpPr/>
      </cdr:nvCxnSpPr>
      <cdr:spPr>
        <a:xfrm xmlns:a="http://schemas.openxmlformats.org/drawingml/2006/main">
          <a:off x="4640072" y="431187"/>
          <a:ext cx="2341861" cy="182861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0.58583</cdr:x>
      <cdr:y>0.17791</cdr:y>
    </cdr:from>
    <cdr:to>
      <cdr:x>0.68551</cdr:x>
      <cdr:y>0.25122</cdr:y>
    </cdr:to>
    <cdr:cxnSp macro="">
      <cdr:nvCxnSpPr>
        <cdr:cNvPr id="4" name="Connettore 2 3">
          <a:extLst xmlns:a="http://schemas.openxmlformats.org/drawingml/2006/main">
            <a:ext uri="{FF2B5EF4-FFF2-40B4-BE49-F238E27FC236}">
              <a16:creationId xmlns:a16="http://schemas.microsoft.com/office/drawing/2014/main" id="{CE00FAC2-8DE8-F493-0198-9748FC588870}"/>
            </a:ext>
          </a:extLst>
        </cdr:cNvPr>
        <cdr:cNvCxnSpPr/>
      </cdr:nvCxnSpPr>
      <cdr:spPr>
        <a:xfrm xmlns:a="http://schemas.openxmlformats.org/drawingml/2006/main" flipH="1">
          <a:off x="4254500" y="770467"/>
          <a:ext cx="723900" cy="3175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0.49665</cdr:x>
      <cdr:y>0.14956</cdr:y>
    </cdr:from>
    <cdr:to>
      <cdr:x>0.81814</cdr:x>
      <cdr:y>0.57314</cdr:y>
    </cdr:to>
    <cdr:cxnSp macro="">
      <cdr:nvCxnSpPr>
        <cdr:cNvPr id="7" name="Connettore 1 6">
          <a:extLst xmlns:a="http://schemas.openxmlformats.org/drawingml/2006/main">
            <a:ext uri="{FF2B5EF4-FFF2-40B4-BE49-F238E27FC236}">
              <a16:creationId xmlns:a16="http://schemas.microsoft.com/office/drawing/2014/main" id="{DECB2501-FD95-BD28-1DA3-FB531490884B}"/>
            </a:ext>
          </a:extLst>
        </cdr:cNvPr>
        <cdr:cNvCxnSpPr/>
      </cdr:nvCxnSpPr>
      <cdr:spPr>
        <a:xfrm xmlns:a="http://schemas.openxmlformats.org/drawingml/2006/main">
          <a:off x="3606800" y="647700"/>
          <a:ext cx="2334752" cy="183437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0.21225</cdr:x>
      <cdr:y>0.26054</cdr:y>
    </cdr:from>
    <cdr:to>
      <cdr:x>0.57526</cdr:x>
      <cdr:y>0.74517</cdr:y>
    </cdr:to>
    <cdr:cxnSp macro="">
      <cdr:nvCxnSpPr>
        <cdr:cNvPr id="2" name="Connettore 1 1">
          <a:extLst xmlns:a="http://schemas.openxmlformats.org/drawingml/2006/main">
            <a:ext uri="{FF2B5EF4-FFF2-40B4-BE49-F238E27FC236}">
              <a16:creationId xmlns:a16="http://schemas.microsoft.com/office/drawing/2014/main" id="{3B7622F5-806F-7649-2E7C-4E3F2369D532}"/>
            </a:ext>
          </a:extLst>
        </cdr:cNvPr>
        <cdr:cNvCxnSpPr/>
      </cdr:nvCxnSpPr>
      <cdr:spPr>
        <a:xfrm xmlns:a="http://schemas.openxmlformats.org/drawingml/2006/main">
          <a:off x="1546088" y="112477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0.44387</cdr:x>
      <cdr:y>0.4993</cdr:y>
    </cdr:from>
    <cdr:to>
      <cdr:x>0.49777</cdr:x>
      <cdr:y>0.57462</cdr:y>
    </cdr:to>
    <cdr:cxnSp macro="">
      <cdr:nvCxnSpPr>
        <cdr:cNvPr id="13" name="Connettore 2 12">
          <a:extLst xmlns:a="http://schemas.openxmlformats.org/drawingml/2006/main">
            <a:ext uri="{FF2B5EF4-FFF2-40B4-BE49-F238E27FC236}">
              <a16:creationId xmlns:a16="http://schemas.microsoft.com/office/drawing/2014/main" id="{4CDB21AA-F870-0362-798E-33B4311AADA2}"/>
            </a:ext>
          </a:extLst>
        </cdr:cNvPr>
        <cdr:cNvCxnSpPr/>
      </cdr:nvCxnSpPr>
      <cdr:spPr>
        <a:xfrm xmlns:a="http://schemas.openxmlformats.org/drawingml/2006/main" flipH="1" flipV="1">
          <a:off x="3233286" y="2155503"/>
          <a:ext cx="392657" cy="32516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0.19288</cdr:x>
      <cdr:y>0.40693</cdr:y>
    </cdr:from>
    <cdr:to>
      <cdr:x>0.31079</cdr:x>
      <cdr:y>0.47656</cdr:y>
    </cdr:to>
    <cdr:cxnSp macro="">
      <cdr:nvCxnSpPr>
        <cdr:cNvPr id="22" name="Connettore 2 21">
          <a:extLst xmlns:a="http://schemas.openxmlformats.org/drawingml/2006/main">
            <a:ext uri="{FF2B5EF4-FFF2-40B4-BE49-F238E27FC236}">
              <a16:creationId xmlns:a16="http://schemas.microsoft.com/office/drawing/2014/main" id="{53295598-B3E9-B352-5A22-C75DBDB90A19}"/>
            </a:ext>
          </a:extLst>
        </cdr:cNvPr>
        <cdr:cNvCxnSpPr/>
      </cdr:nvCxnSpPr>
      <cdr:spPr>
        <a:xfrm xmlns:a="http://schemas.openxmlformats.org/drawingml/2006/main" flipH="1">
          <a:off x="1404976" y="1756711"/>
          <a:ext cx="858937" cy="30062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0.42365</cdr:x>
      <cdr:y>0.45944</cdr:y>
    </cdr:from>
    <cdr:to>
      <cdr:x>0.88138</cdr:x>
      <cdr:y>0.79349</cdr:y>
    </cdr:to>
    <cdr:cxnSp macro="">
      <cdr:nvCxnSpPr>
        <cdr:cNvPr id="30" name="Connettore 2 29">
          <a:extLst xmlns:a="http://schemas.openxmlformats.org/drawingml/2006/main">
            <a:ext uri="{FF2B5EF4-FFF2-40B4-BE49-F238E27FC236}">
              <a16:creationId xmlns:a16="http://schemas.microsoft.com/office/drawing/2014/main" id="{33BB957E-8B5D-DF0D-430F-6EFC8C6174D5}"/>
            </a:ext>
          </a:extLst>
        </cdr:cNvPr>
        <cdr:cNvCxnSpPr/>
      </cdr:nvCxnSpPr>
      <cdr:spPr>
        <a:xfrm xmlns:a="http://schemas.openxmlformats.org/drawingml/2006/main" flipV="1">
          <a:off x="3076667" y="1989667"/>
          <a:ext cx="3324133" cy="144666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0.44927</cdr:x>
      <cdr:y>0.44392</cdr:y>
    </cdr:from>
    <cdr:to>
      <cdr:x>0.48407</cdr:x>
      <cdr:y>0.49446</cdr:y>
    </cdr:to>
    <cdr:sp macro="" textlink="">
      <cdr:nvSpPr>
        <cdr:cNvPr id="32" name="CasellaDiTesto 31">
          <a:extLst xmlns:a="http://schemas.openxmlformats.org/drawingml/2006/main">
            <a:ext uri="{FF2B5EF4-FFF2-40B4-BE49-F238E27FC236}">
              <a16:creationId xmlns:a16="http://schemas.microsoft.com/office/drawing/2014/main" id="{3FC65741-E1D0-8576-8D34-DF48D7B57AF3}"/>
            </a:ext>
          </a:extLst>
        </cdr:cNvPr>
        <cdr:cNvSpPr txBox="1"/>
      </cdr:nvSpPr>
      <cdr:spPr>
        <a:xfrm xmlns:a="http://schemas.openxmlformats.org/drawingml/2006/main">
          <a:off x="3272681" y="1916409"/>
          <a:ext cx="253496" cy="2181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0.22806</cdr:x>
      <cdr:y>0.37678</cdr:y>
    </cdr:from>
    <cdr:to>
      <cdr:x>0.27445</cdr:x>
      <cdr:y>0.43314</cdr:y>
    </cdr:to>
    <cdr:sp macro="" textlink="">
      <cdr:nvSpPr>
        <cdr:cNvPr id="33" name="CasellaDiTesto 1">
          <a:extLst xmlns:a="http://schemas.openxmlformats.org/drawingml/2006/main">
            <a:ext uri="{FF2B5EF4-FFF2-40B4-BE49-F238E27FC236}">
              <a16:creationId xmlns:a16="http://schemas.microsoft.com/office/drawing/2014/main" id="{8A1E3A81-DBFA-AC40-E0D4-FA009B26B890}"/>
            </a:ext>
          </a:extLst>
        </cdr:cNvPr>
        <cdr:cNvSpPr txBox="1"/>
      </cdr:nvSpPr>
      <cdr:spPr>
        <a:xfrm xmlns:a="http://schemas.openxmlformats.org/drawingml/2006/main">
          <a:off x="1661255" y="1626570"/>
          <a:ext cx="337922" cy="24330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0.63522</cdr:x>
      <cdr:y>0.54718</cdr:y>
    </cdr:from>
    <cdr:to>
      <cdr:x>0.70481</cdr:x>
      <cdr:y>0.66379</cdr:y>
    </cdr:to>
    <cdr:sp macro="" textlink="">
      <cdr:nvSpPr>
        <cdr:cNvPr id="34" name="CasellaDiTesto 1">
          <a:extLst xmlns:a="http://schemas.openxmlformats.org/drawingml/2006/main">
            <a:ext uri="{FF2B5EF4-FFF2-40B4-BE49-F238E27FC236}">
              <a16:creationId xmlns:a16="http://schemas.microsoft.com/office/drawing/2014/main" id="{7DF5F0A6-A0AE-0C9C-1049-23FB4E7ED488}"/>
            </a:ext>
          </a:extLst>
        </cdr:cNvPr>
        <cdr:cNvSpPr txBox="1"/>
      </cdr:nvSpPr>
      <cdr:spPr>
        <a:xfrm xmlns:a="http://schemas.openxmlformats.org/drawingml/2006/main">
          <a:off x="4627148" y="2362176"/>
          <a:ext cx="506919" cy="5034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0.60119</cdr:x>
      <cdr:y>0.1348</cdr:y>
    </cdr:from>
    <cdr:to>
      <cdr:x>0.67078</cdr:x>
      <cdr:y>0.25142</cdr:y>
    </cdr:to>
    <cdr:sp macro="" textlink="">
      <cdr:nvSpPr>
        <cdr:cNvPr id="35" name="CasellaDiTesto 1">
          <a:extLst xmlns:a="http://schemas.openxmlformats.org/drawingml/2006/main">
            <a:ext uri="{FF2B5EF4-FFF2-40B4-BE49-F238E27FC236}">
              <a16:creationId xmlns:a16="http://schemas.microsoft.com/office/drawing/2014/main" id="{D4231180-20AB-D5D0-86DE-CA520694E874}"/>
            </a:ext>
          </a:extLst>
        </cdr:cNvPr>
        <cdr:cNvSpPr txBox="1"/>
      </cdr:nvSpPr>
      <cdr:spPr>
        <a:xfrm xmlns:a="http://schemas.openxmlformats.org/drawingml/2006/main">
          <a:off x="4365994" y="583793"/>
          <a:ext cx="505382" cy="5050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dr:relSizeAnchor xmlns:cdr="http://schemas.openxmlformats.org/drawingml/2006/chartDrawing">
    <cdr:from>
      <cdr:x>0.09878</cdr:x>
      <cdr:y>0.37843</cdr:y>
    </cdr:from>
    <cdr:to>
      <cdr:x>0.46179</cdr:x>
      <cdr:y>0.86305</cdr:y>
    </cdr:to>
    <cdr:cxnSp macro="">
      <cdr:nvCxnSpPr>
        <cdr:cNvPr id="15" name="Connettore 1 14">
          <a:extLst xmlns:a="http://schemas.openxmlformats.org/drawingml/2006/main">
            <a:ext uri="{FF2B5EF4-FFF2-40B4-BE49-F238E27FC236}">
              <a16:creationId xmlns:a16="http://schemas.microsoft.com/office/drawing/2014/main" id="{6ED8BE62-60D9-B7CE-2DE1-59462045F80E}"/>
            </a:ext>
          </a:extLst>
        </cdr:cNvPr>
        <cdr:cNvCxnSpPr/>
      </cdr:nvCxnSpPr>
      <cdr:spPr>
        <a:xfrm xmlns:a="http://schemas.openxmlformats.org/drawingml/2006/main">
          <a:off x="719544" y="163369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0.63699</cdr:x>
      <cdr:y>0.09988</cdr:y>
    </cdr:from>
    <cdr:to>
      <cdr:x>0.95848</cdr:x>
      <cdr:y>0.52346</cdr:y>
    </cdr:to>
    <cdr:cxnSp macro="">
      <cdr:nvCxnSpPr>
        <cdr:cNvPr id="37" name="Connettore 1 36">
          <a:extLst xmlns:a="http://schemas.openxmlformats.org/drawingml/2006/main">
            <a:ext uri="{FF2B5EF4-FFF2-40B4-BE49-F238E27FC236}">
              <a16:creationId xmlns:a16="http://schemas.microsoft.com/office/drawing/2014/main" id="{79599169-6E7E-6168-DAC2-B98181470F3A}"/>
            </a:ext>
          </a:extLst>
        </cdr:cNvPr>
        <cdr:cNvCxnSpPr/>
      </cdr:nvCxnSpPr>
      <cdr:spPr>
        <a:xfrm xmlns:a="http://schemas.openxmlformats.org/drawingml/2006/main">
          <a:off x="4640072" y="431187"/>
          <a:ext cx="2341861" cy="182861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0.58583</cdr:x>
      <cdr:y>0.17791</cdr:y>
    </cdr:from>
    <cdr:to>
      <cdr:x>0.68551</cdr:x>
      <cdr:y>0.25122</cdr:y>
    </cdr:to>
    <cdr:cxnSp macro="">
      <cdr:nvCxnSpPr>
        <cdr:cNvPr id="4" name="Connettore 2 3">
          <a:extLst xmlns:a="http://schemas.openxmlformats.org/drawingml/2006/main">
            <a:ext uri="{FF2B5EF4-FFF2-40B4-BE49-F238E27FC236}">
              <a16:creationId xmlns:a16="http://schemas.microsoft.com/office/drawing/2014/main" id="{CE00FAC2-8DE8-F493-0198-9748FC588870}"/>
            </a:ext>
          </a:extLst>
        </cdr:cNvPr>
        <cdr:cNvCxnSpPr/>
      </cdr:nvCxnSpPr>
      <cdr:spPr>
        <a:xfrm xmlns:a="http://schemas.openxmlformats.org/drawingml/2006/main" flipH="1">
          <a:off x="4254500" y="770467"/>
          <a:ext cx="723900" cy="3175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0.49665</cdr:x>
      <cdr:y>0.14956</cdr:y>
    </cdr:from>
    <cdr:to>
      <cdr:x>0.81814</cdr:x>
      <cdr:y>0.57314</cdr:y>
    </cdr:to>
    <cdr:cxnSp macro="">
      <cdr:nvCxnSpPr>
        <cdr:cNvPr id="7" name="Connettore 1 6">
          <a:extLst xmlns:a="http://schemas.openxmlformats.org/drawingml/2006/main">
            <a:ext uri="{FF2B5EF4-FFF2-40B4-BE49-F238E27FC236}">
              <a16:creationId xmlns:a16="http://schemas.microsoft.com/office/drawing/2014/main" id="{DECB2501-FD95-BD28-1DA3-FB531490884B}"/>
            </a:ext>
          </a:extLst>
        </cdr:cNvPr>
        <cdr:cNvCxnSpPr/>
      </cdr:nvCxnSpPr>
      <cdr:spPr>
        <a:xfrm xmlns:a="http://schemas.openxmlformats.org/drawingml/2006/main">
          <a:off x="3606800" y="647700"/>
          <a:ext cx="2334752" cy="183437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0.21225</cdr:x>
      <cdr:y>0.26054</cdr:y>
    </cdr:from>
    <cdr:to>
      <cdr:x>0.57526</cdr:x>
      <cdr:y>0.74517</cdr:y>
    </cdr:to>
    <cdr:cxnSp macro="">
      <cdr:nvCxnSpPr>
        <cdr:cNvPr id="2" name="Connettore 1 1">
          <a:extLst xmlns:a="http://schemas.openxmlformats.org/drawingml/2006/main">
            <a:ext uri="{FF2B5EF4-FFF2-40B4-BE49-F238E27FC236}">
              <a16:creationId xmlns:a16="http://schemas.microsoft.com/office/drawing/2014/main" id="{3B7622F5-806F-7649-2E7C-4E3F2369D532}"/>
            </a:ext>
          </a:extLst>
        </cdr:cNvPr>
        <cdr:cNvCxnSpPr/>
      </cdr:nvCxnSpPr>
      <cdr:spPr>
        <a:xfrm xmlns:a="http://schemas.openxmlformats.org/drawingml/2006/main">
          <a:off x="1546088" y="112477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0.44387</cdr:x>
      <cdr:y>0.4993</cdr:y>
    </cdr:from>
    <cdr:to>
      <cdr:x>0.49777</cdr:x>
      <cdr:y>0.57462</cdr:y>
    </cdr:to>
    <cdr:cxnSp macro="">
      <cdr:nvCxnSpPr>
        <cdr:cNvPr id="13" name="Connettore 2 12">
          <a:extLst xmlns:a="http://schemas.openxmlformats.org/drawingml/2006/main">
            <a:ext uri="{FF2B5EF4-FFF2-40B4-BE49-F238E27FC236}">
              <a16:creationId xmlns:a16="http://schemas.microsoft.com/office/drawing/2014/main" id="{4CDB21AA-F870-0362-798E-33B4311AADA2}"/>
            </a:ext>
          </a:extLst>
        </cdr:cNvPr>
        <cdr:cNvCxnSpPr/>
      </cdr:nvCxnSpPr>
      <cdr:spPr>
        <a:xfrm xmlns:a="http://schemas.openxmlformats.org/drawingml/2006/main" flipH="1" flipV="1">
          <a:off x="3233286" y="2155503"/>
          <a:ext cx="392657" cy="325169"/>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0.19288</cdr:x>
      <cdr:y>0.40693</cdr:y>
    </cdr:from>
    <cdr:to>
      <cdr:x>0.31079</cdr:x>
      <cdr:y>0.47656</cdr:y>
    </cdr:to>
    <cdr:cxnSp macro="">
      <cdr:nvCxnSpPr>
        <cdr:cNvPr id="22" name="Connettore 2 21">
          <a:extLst xmlns:a="http://schemas.openxmlformats.org/drawingml/2006/main">
            <a:ext uri="{FF2B5EF4-FFF2-40B4-BE49-F238E27FC236}">
              <a16:creationId xmlns:a16="http://schemas.microsoft.com/office/drawing/2014/main" id="{53295598-B3E9-B352-5A22-C75DBDB90A19}"/>
            </a:ext>
          </a:extLst>
        </cdr:cNvPr>
        <cdr:cNvCxnSpPr/>
      </cdr:nvCxnSpPr>
      <cdr:spPr>
        <a:xfrm xmlns:a="http://schemas.openxmlformats.org/drawingml/2006/main" flipH="1">
          <a:off x="1404976" y="1756711"/>
          <a:ext cx="858937" cy="300628"/>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0.42365</cdr:x>
      <cdr:y>0.45944</cdr:y>
    </cdr:from>
    <cdr:to>
      <cdr:x>0.88138</cdr:x>
      <cdr:y>0.79349</cdr:y>
    </cdr:to>
    <cdr:cxnSp macro="">
      <cdr:nvCxnSpPr>
        <cdr:cNvPr id="30" name="Connettore 2 29">
          <a:extLst xmlns:a="http://schemas.openxmlformats.org/drawingml/2006/main">
            <a:ext uri="{FF2B5EF4-FFF2-40B4-BE49-F238E27FC236}">
              <a16:creationId xmlns:a16="http://schemas.microsoft.com/office/drawing/2014/main" id="{33BB957E-8B5D-DF0D-430F-6EFC8C6174D5}"/>
            </a:ext>
          </a:extLst>
        </cdr:cNvPr>
        <cdr:cNvCxnSpPr/>
      </cdr:nvCxnSpPr>
      <cdr:spPr>
        <a:xfrm xmlns:a="http://schemas.openxmlformats.org/drawingml/2006/main" flipV="1">
          <a:off x="3076667" y="1989667"/>
          <a:ext cx="3324133" cy="1446662"/>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0.44927</cdr:x>
      <cdr:y>0.44392</cdr:y>
    </cdr:from>
    <cdr:to>
      <cdr:x>0.48407</cdr:x>
      <cdr:y>0.49446</cdr:y>
    </cdr:to>
    <cdr:sp macro="" textlink="">
      <cdr:nvSpPr>
        <cdr:cNvPr id="32" name="CasellaDiTesto 31">
          <a:extLst xmlns:a="http://schemas.openxmlformats.org/drawingml/2006/main">
            <a:ext uri="{FF2B5EF4-FFF2-40B4-BE49-F238E27FC236}">
              <a16:creationId xmlns:a16="http://schemas.microsoft.com/office/drawing/2014/main" id="{3FC65741-E1D0-8576-8D34-DF48D7B57AF3}"/>
            </a:ext>
          </a:extLst>
        </cdr:cNvPr>
        <cdr:cNvSpPr txBox="1"/>
      </cdr:nvSpPr>
      <cdr:spPr>
        <a:xfrm xmlns:a="http://schemas.openxmlformats.org/drawingml/2006/main">
          <a:off x="3272681" y="1916409"/>
          <a:ext cx="253496" cy="2181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it-IT" sz="1400" b="1" kern="1200"/>
            <a:t>1.</a:t>
          </a:r>
        </a:p>
      </cdr:txBody>
    </cdr:sp>
  </cdr:relSizeAnchor>
  <cdr:relSizeAnchor xmlns:cdr="http://schemas.openxmlformats.org/drawingml/2006/chartDrawing">
    <cdr:from>
      <cdr:x>0.22806</cdr:x>
      <cdr:y>0.37678</cdr:y>
    </cdr:from>
    <cdr:to>
      <cdr:x>0.27445</cdr:x>
      <cdr:y>0.43314</cdr:y>
    </cdr:to>
    <cdr:sp macro="" textlink="">
      <cdr:nvSpPr>
        <cdr:cNvPr id="33" name="CasellaDiTesto 1">
          <a:extLst xmlns:a="http://schemas.openxmlformats.org/drawingml/2006/main">
            <a:ext uri="{FF2B5EF4-FFF2-40B4-BE49-F238E27FC236}">
              <a16:creationId xmlns:a16="http://schemas.microsoft.com/office/drawing/2014/main" id="{8A1E3A81-DBFA-AC40-E0D4-FA009B26B890}"/>
            </a:ext>
          </a:extLst>
        </cdr:cNvPr>
        <cdr:cNvSpPr txBox="1"/>
      </cdr:nvSpPr>
      <cdr:spPr>
        <a:xfrm xmlns:a="http://schemas.openxmlformats.org/drawingml/2006/main">
          <a:off x="1661255" y="1626570"/>
          <a:ext cx="337922" cy="243308"/>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2.</a:t>
          </a:r>
        </a:p>
      </cdr:txBody>
    </cdr:sp>
  </cdr:relSizeAnchor>
  <cdr:relSizeAnchor xmlns:cdr="http://schemas.openxmlformats.org/drawingml/2006/chartDrawing">
    <cdr:from>
      <cdr:x>0.63522</cdr:x>
      <cdr:y>0.54718</cdr:y>
    </cdr:from>
    <cdr:to>
      <cdr:x>0.70481</cdr:x>
      <cdr:y>0.66379</cdr:y>
    </cdr:to>
    <cdr:sp macro="" textlink="">
      <cdr:nvSpPr>
        <cdr:cNvPr id="34" name="CasellaDiTesto 1">
          <a:extLst xmlns:a="http://schemas.openxmlformats.org/drawingml/2006/main">
            <a:ext uri="{FF2B5EF4-FFF2-40B4-BE49-F238E27FC236}">
              <a16:creationId xmlns:a16="http://schemas.microsoft.com/office/drawing/2014/main" id="{7DF5F0A6-A0AE-0C9C-1049-23FB4E7ED488}"/>
            </a:ext>
          </a:extLst>
        </cdr:cNvPr>
        <cdr:cNvSpPr txBox="1"/>
      </cdr:nvSpPr>
      <cdr:spPr>
        <a:xfrm xmlns:a="http://schemas.openxmlformats.org/drawingml/2006/main">
          <a:off x="4627148" y="2362176"/>
          <a:ext cx="506919" cy="503409"/>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3.</a:t>
          </a:r>
        </a:p>
      </cdr:txBody>
    </cdr:sp>
  </cdr:relSizeAnchor>
  <cdr:relSizeAnchor xmlns:cdr="http://schemas.openxmlformats.org/drawingml/2006/chartDrawing">
    <cdr:from>
      <cdr:x>0.60119</cdr:x>
      <cdr:y>0.1348</cdr:y>
    </cdr:from>
    <cdr:to>
      <cdr:x>0.67078</cdr:x>
      <cdr:y>0.25142</cdr:y>
    </cdr:to>
    <cdr:sp macro="" textlink="">
      <cdr:nvSpPr>
        <cdr:cNvPr id="35" name="CasellaDiTesto 1">
          <a:extLst xmlns:a="http://schemas.openxmlformats.org/drawingml/2006/main">
            <a:ext uri="{FF2B5EF4-FFF2-40B4-BE49-F238E27FC236}">
              <a16:creationId xmlns:a16="http://schemas.microsoft.com/office/drawing/2014/main" id="{D4231180-20AB-D5D0-86DE-CA520694E874}"/>
            </a:ext>
          </a:extLst>
        </cdr:cNvPr>
        <cdr:cNvSpPr txBox="1"/>
      </cdr:nvSpPr>
      <cdr:spPr>
        <a:xfrm xmlns:a="http://schemas.openxmlformats.org/drawingml/2006/main">
          <a:off x="4365994" y="583793"/>
          <a:ext cx="505382" cy="50504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it-IT" sz="1400" b="1" kern="1200"/>
            <a:t>4.</a:t>
          </a:r>
        </a:p>
      </cdr:txBody>
    </cdr:sp>
  </cdr:relSizeAnchor>
  <cdr:relSizeAnchor xmlns:cdr="http://schemas.openxmlformats.org/drawingml/2006/chartDrawing">
    <cdr:from>
      <cdr:x>0.09878</cdr:x>
      <cdr:y>0.37843</cdr:y>
    </cdr:from>
    <cdr:to>
      <cdr:x>0.46179</cdr:x>
      <cdr:y>0.86305</cdr:y>
    </cdr:to>
    <cdr:cxnSp macro="">
      <cdr:nvCxnSpPr>
        <cdr:cNvPr id="15" name="Connettore 1 14">
          <a:extLst xmlns:a="http://schemas.openxmlformats.org/drawingml/2006/main">
            <a:ext uri="{FF2B5EF4-FFF2-40B4-BE49-F238E27FC236}">
              <a16:creationId xmlns:a16="http://schemas.microsoft.com/office/drawing/2014/main" id="{6ED8BE62-60D9-B7CE-2DE1-59462045F80E}"/>
            </a:ext>
          </a:extLst>
        </cdr:cNvPr>
        <cdr:cNvCxnSpPr/>
      </cdr:nvCxnSpPr>
      <cdr:spPr>
        <a:xfrm xmlns:a="http://schemas.openxmlformats.org/drawingml/2006/main">
          <a:off x="719544" y="1633698"/>
          <a:ext cx="2644299" cy="2092126"/>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0.63699</cdr:x>
      <cdr:y>0.09988</cdr:y>
    </cdr:from>
    <cdr:to>
      <cdr:x>0.95848</cdr:x>
      <cdr:y>0.52346</cdr:y>
    </cdr:to>
    <cdr:cxnSp macro="">
      <cdr:nvCxnSpPr>
        <cdr:cNvPr id="37" name="Connettore 1 36">
          <a:extLst xmlns:a="http://schemas.openxmlformats.org/drawingml/2006/main">
            <a:ext uri="{FF2B5EF4-FFF2-40B4-BE49-F238E27FC236}">
              <a16:creationId xmlns:a16="http://schemas.microsoft.com/office/drawing/2014/main" id="{79599169-6E7E-6168-DAC2-B98181470F3A}"/>
            </a:ext>
          </a:extLst>
        </cdr:cNvPr>
        <cdr:cNvCxnSpPr/>
      </cdr:nvCxnSpPr>
      <cdr:spPr>
        <a:xfrm xmlns:a="http://schemas.openxmlformats.org/drawingml/2006/main">
          <a:off x="4640072" y="431187"/>
          <a:ext cx="2341861" cy="1828615"/>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dr:relSizeAnchor xmlns:cdr="http://schemas.openxmlformats.org/drawingml/2006/chartDrawing">
    <cdr:from>
      <cdr:x>0.58583</cdr:x>
      <cdr:y>0.17791</cdr:y>
    </cdr:from>
    <cdr:to>
      <cdr:x>0.68551</cdr:x>
      <cdr:y>0.25122</cdr:y>
    </cdr:to>
    <cdr:cxnSp macro="">
      <cdr:nvCxnSpPr>
        <cdr:cNvPr id="4" name="Connettore 2 3">
          <a:extLst xmlns:a="http://schemas.openxmlformats.org/drawingml/2006/main">
            <a:ext uri="{FF2B5EF4-FFF2-40B4-BE49-F238E27FC236}">
              <a16:creationId xmlns:a16="http://schemas.microsoft.com/office/drawing/2014/main" id="{CE00FAC2-8DE8-F493-0198-9748FC588870}"/>
            </a:ext>
          </a:extLst>
        </cdr:cNvPr>
        <cdr:cNvCxnSpPr/>
      </cdr:nvCxnSpPr>
      <cdr:spPr>
        <a:xfrm xmlns:a="http://schemas.openxmlformats.org/drawingml/2006/main" flipH="1">
          <a:off x="4254500" y="770467"/>
          <a:ext cx="723900" cy="31750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accent6"/>
        </a:lnRef>
        <a:fillRef xmlns:a="http://schemas.openxmlformats.org/drawingml/2006/main" idx="0">
          <a:schemeClr val="accent6"/>
        </a:fillRef>
        <a:effectRef xmlns:a="http://schemas.openxmlformats.org/drawingml/2006/main" idx="0">
          <a:schemeClr val="accent6"/>
        </a:effectRef>
        <a:fontRef xmlns:a="http://schemas.openxmlformats.org/drawingml/2006/main" idx="minor">
          <a:schemeClr val="tx1"/>
        </a:fontRef>
      </cdr:style>
    </cdr:cxnSp>
  </cdr:relSizeAnchor>
  <cdr:relSizeAnchor xmlns:cdr="http://schemas.openxmlformats.org/drawingml/2006/chartDrawing">
    <cdr:from>
      <cdr:x>0.49665</cdr:x>
      <cdr:y>0.14956</cdr:y>
    </cdr:from>
    <cdr:to>
      <cdr:x>0.81814</cdr:x>
      <cdr:y>0.57314</cdr:y>
    </cdr:to>
    <cdr:cxnSp macro="">
      <cdr:nvCxnSpPr>
        <cdr:cNvPr id="7" name="Connettore 1 6">
          <a:extLst xmlns:a="http://schemas.openxmlformats.org/drawingml/2006/main">
            <a:ext uri="{FF2B5EF4-FFF2-40B4-BE49-F238E27FC236}">
              <a16:creationId xmlns:a16="http://schemas.microsoft.com/office/drawing/2014/main" id="{DECB2501-FD95-BD28-1DA3-FB531490884B}"/>
            </a:ext>
          </a:extLst>
        </cdr:cNvPr>
        <cdr:cNvCxnSpPr/>
      </cdr:nvCxnSpPr>
      <cdr:spPr>
        <a:xfrm xmlns:a="http://schemas.openxmlformats.org/drawingml/2006/main">
          <a:off x="3606800" y="647700"/>
          <a:ext cx="2334752" cy="1834377"/>
        </a:xfrm>
        <a:prstGeom xmlns:a="http://schemas.openxmlformats.org/drawingml/2006/main" prst="line">
          <a:avLst/>
        </a:prstGeom>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cxnSp>
  </cdr:relSizeAnchor>
</c:userShape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01T11:56:26.531"/>
    </inkml:context>
    <inkml:brush xml:id="br0">
      <inkml:brushProperty name="width" value="0.05" units="cm"/>
      <inkml:brushProperty name="height" value="0.05" units="cm"/>
      <inkml:brushProperty name="color" value="#E71224"/>
    </inkml:brush>
  </inkml:definitions>
  <inkml:trace contextRef="#ctx0" brushRef="#br0">1 101 24575,'12'0'0,"0"0"0,0 0 0,0-3 0,0 2 0,-1-4 0,1 4 0,0-2 0,0 3 0,0-5 0,0 4 0,0-5 0,0 6 0,0-5 0,0 4 0,6-9 0,15 9 0,-10-3 0,15 4 0,-24 0 0,4 0 0,0 0 0,-4 0 0,4 0 0,1 4 0,-6-3 0,5 3 0,-6-4 0,0 6 0,0-5 0,0 4 0,7-1 0,-6 2 0,3-1 0,-8 1 0,1-6 0,0 0 0,3 2 0,0-1 0,0 2 0,3 8 0,4-8 0,-6 9 0,-1-17 0,-4 3 0,-1-3 0,5 5 0,-6 0 0,0 0 0</inkml:trace>
  <inkml:trace contextRef="#ctx0" brushRef="#br0" timeOffset="1842">623 0 24575,'12'6'0,"0"-2"0,0-4 0,0 2 0,0-8 0,0 6 0,6 4 0,-5 2 0,6 0 0,-7 2 0,0-5 0,6 0 0,-5 3 0,3-6 0,-5 3 0,-7 48 0,-4-33 0,-1 46 0,-10-51 0,5 0 0,-13-7 0,6-1 0,-3-1 0,10 14 0,-2-7 0,6 2 0,-3-8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02T09:26:09.176"/>
    </inkml:context>
    <inkml:brush xml:id="br0">
      <inkml:brushProperty name="width" value="0.05" units="cm"/>
      <inkml:brushProperty name="height" value="0.05" units="cm"/>
      <inkml:brushProperty name="color" value="#E71224"/>
    </inkml:brush>
  </inkml:definitions>
  <inkml:trace contextRef="#ctx0" brushRef="#br0">1025 1 24575,'-35'43'0,"0"1"0,-11 27 0,-7 15 0,0-4 0,4-14 0,-1-2 0,0 2 0,-5 13 0,1 2 0,10-12 0,17-20 0,7-13 0,7-24 0,5 43 0,2 18 0,-9-12 0,-3 4 0,1 3 0,0 8 0,0-3 0,-3 23 0,-3-7 0,-4-20 0,1-1 0,11 16 0,3-7 0,-15-8 0,14 14 0,3-70 0,9 22 0,-2 22 0,3-10 0,0 5 0,-5 6 0,0 1 0,4-7 0,-1-1 0,-2 4 0,-2 0 0,-3 29 0,0-36 0,-2 2 0,-1 7 0,0 0 0,1-5 0,1-2 0,4-1 0,2 1 0,-2 5 0,1 0 0,3 33 0,-8-31 0,1 0 0,6 27 0,-1-29 0,-1 0 0,5 34 0,0-26 0,0 3 0,0-6 0,0-2 0,0-5 0,0-4 0,0 32 0,0-36 0,-6-23 0,4 6 0,-4-6 0,6 7 0,0 17 0,0-13 0,0 44 0,0-9 0,0-19 0,0 1 0,0 34 0,0 13 0,0-29 0,0-10 0,0-26 0,0-20 0,10 51 0,3 18 0,-7-7 0,0 1 0,3-21 0,0-2 0,-3 21 0,0-4 0,4 4 0,0-1 0,-7-36 0,5 0 0,-3-10 0,18 35 0,-12-12 0,5 0 0,-8-12 0,19 13 0,30 11 0,9 6 0,-18-11 0,1 1 0,3-3 0,4 2 0,-10-7 0,8 16 0,-18-23 0,-22-33 0,0 3 0,1-3 0,-1-3 0,0-2 0,-3 0 0,0-4 0,-1 8 0,-5-3 0,8 1 0,-5 2 0,-1 0 0,6-2 0,-5 6 0,7-6 0,-1-1 0,-6 3 0,5-6 0,-12 4 0,6-5 0</inkml:trace>
  <inkml:trace contextRef="#ctx0" brushRef="#br0" timeOffset="2052">797 6110 24575,'15'7'0,"-4"1"0,-4 29 0,-4 23 0,-3 26 0,0 1 0,7-28 0,-6-14 0,6-5 0,2 27 0,0 3 0,2-10 0,-3-23 0,-8-22 0,0-1 0,-7-6 0,-1-2 0,-6-6 0,-1 0 0,-7-4 0,-10-20 0,-24-13 0,-5 7 0,10-3 0,17 28 0,20-9 0,-5 0 0,3 5 0,-3 0 0,5 2 0,6 6 0,-29-6 0,12 7 0,-15 3 0,18-2 0,8 2 0,-1-3 0,1 0 0,6 0 0,1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02T09:26:15.235"/>
    </inkml:context>
    <inkml:brush xml:id="br0">
      <inkml:brushProperty name="width" value="0.05" units="cm"/>
      <inkml:brushProperty name="height" value="0.05" units="cm"/>
      <inkml:brushProperty name="color" value="#E71224"/>
    </inkml:brush>
  </inkml:definitions>
  <inkml:trace contextRef="#ctx0" brushRef="#br0">87 8357 24575,'14'0'0,"31"-3"0,15-25 0,0-3 0,12-9 0,4-6-1549,-6-2 1,4-6-1,1-4 1,1-3 1548,-8 3 0,0-3 0,2-2 0,0-1 0,1-1 0,-6 7 0,3 0 0,1-1 0,-2-1 0,-3 0 0,-6-1 0,-1-7 0,-5 0 0,-3-1 0,-3 0 0,0 1 0,7-10 0,-2 1 0,-3 0 0,-7 1 329,-2-14 1,-7 1 0,-8 2-330,-10 10 0,-6 2 0,-2 3 0,0-17 0,-1 5 581,2 7 0,-4 1-581,-11-7 0,-4-4 0,6 20 0,0-2 0,-3-3-399,-6-8 0,-5-2 0,1-3 399,5 12 0,0-1 0,0-1 0,0 2 0,-5-17 0,1 1 0,-1 1 0,0 0 0,0 1 0,3 2 0,4 9 0,3 2 0,0 0 898,0 4 1,1 1 0,2 0-899,4 0 0,3 0 0,0-1 0,-1-3 0,0-1 0,0-3-275,0-17 0,1-4 1,-2-1 274,-1 23 0,-1 0 0,-1 0 0,0-3 0,-2-7 0,0-2 0,-2 0 0,-1 1 0,0 3 0,-1 2 0,-2-1 0,-2 2 0,-1 1 0,-1 1 0,-2 1 0,-2 1-246,-2 3 1,-1 2-1,-2 1 1,-2 1 245,-13-21 0,-4 1 0,0 4 0,2 11 0,0 3 0,-1 2 0,-1 6 0,0 2 0,2 3 0,-9-18 0,4 5 633,11 15 0,3 6-633,-26-17 0,10 9 0,-5 2 0,6 19 0,-5 1 0,0-8 0,-4-4 0,1 4 0,-9 2 0,2 4 151,0-2 1,3 3-152,-27-11 1606,28 15-1606,21 12 1175,24 17-1175,-1-8 0,7 12 0,2-6 0</inkml:trace>
  <inkml:trace contextRef="#ctx0" brushRef="#br0" timeOffset="810">1 93 24575,'11'11'0,"32"33"0,-31-25 0,31 25 0,-26-7 0,23 38 0,-11-35 0,1 2 0,-1 16 0,0-1 0,26 21 0,-26-19 0,-7-28 0,-14-24 0,-1-7 0</inkml:trace>
  <inkml:trace contextRef="#ctx0" brushRef="#br0" timeOffset="2730">52 27 24575,'14'0'0,"24"0"0,-29-14 0,49 11 0,-41-7 0,46 26 0,3 11 0,-14 3 0,3 3 0,0-4 0,-2-2 0,-7 0 0,-1-3 0,34 3 0,-13-17 0,5-1 0,-12 2 0,-21 0 0,-24-11 0,-6 4 0,-1-4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02T09:26:22.045"/>
    </inkml:context>
    <inkml:brush xml:id="br0">
      <inkml:brushProperty name="width" value="0.05" units="cm"/>
      <inkml:brushProperty name="height" value="0.05" units="cm"/>
      <inkml:brushProperty name="color" value="#E71224"/>
    </inkml:brush>
  </inkml:definitions>
  <inkml:trace contextRef="#ctx0" brushRef="#br0">1 196 24575,'14'0'0,"1"0"0,-1 0 0,0-7 0,1 6 0,-1-6 0,0 7 0,1-6 0,-1 4 0,0-4 0,8 6 0,-6 0 0,6 0 0,-7-6 0,-1 4 0,-3-4 0,3 6 0,-3 0 0,3 0 0,-6-7 0,5 5 0,-5-4 0,6 6 0,-20-5 0,15 4 0,-15-4 0,21 12 0,-1 1 0,-6 6 0,-2 0 0,1-6 0,1-1 0,6-7 0,0 0 0,24 0 0,-10 0 0,11 0 0,-17 0 0,-14 0 0,-1 0 0</inkml:trace>
  <inkml:trace contextRef="#ctx0" brushRef="#br0" timeOffset="2356">453 0 24575,'15'0'0,"-4"6"0,2-4 0,-2 11 0,4-5 0,-1 3 0,0 2 0,1-8 0,-7 8 0,5-11 0,-6 10 0,8-10 0,-1 11 0,-3-12 0,0 12 0,-1-11 0,-5 10 0,4-10 0,-5 4 0,-6 1 0,-3-6 0,-9-1 0,-1-1 0,1-6 0,-1 7 0,0 30 0,-12 23 0,15 33 0,-16-15 0,11 8 0,4-51 0,-2 3 0,15-25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02T09:26:29.005"/>
    </inkml:context>
    <inkml:brush xml:id="br0">
      <inkml:brushProperty name="width" value="0.05" units="cm"/>
      <inkml:brushProperty name="height" value="0.05" units="cm"/>
      <inkml:brushProperty name="color" value="#E71224"/>
    </inkml:brush>
  </inkml:definitions>
  <inkml:trace contextRef="#ctx0" brushRef="#br0">0 44 24575,'14'0'0,"-2"0"0,9-10 0,-8 8 0,2-11 0,-2 12 0,-5-2 0,6 3 0,1-6 0,-1 4 0,0-4 0,1 6 0,-1 0 0,0 0 0,1 0 0,-1 0 0,0 0 0,1 0 0,-1 0 0,0 0 0,-6 0 0,-1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12-02T09:26:30.355"/>
    </inkml:context>
    <inkml:brush xml:id="br0">
      <inkml:brushProperty name="width" value="0.05" units="cm"/>
      <inkml:brushProperty name="height" value="0.05" units="cm"/>
      <inkml:brushProperty name="color" value="#E71224"/>
    </inkml:brush>
  </inkml:definitions>
  <inkml:trace contextRef="#ctx0" brushRef="#br0">0 29 24575,'14'0'0,"1"0"0,-1 0 0,0-6 0,1 4 0,-1-4 0,0 6 0,1-7 0,-1 6 0,0-6 0,1 7 0,-1 0 0,0 0 0,-6 0 0,-1 0 0</inkml:trace>
</inkml:ink>
</file>

<file path=xl/persons/person.xml><?xml version="1.0" encoding="utf-8"?>
<personList xmlns="http://schemas.microsoft.com/office/spreadsheetml/2018/threadedcomments" xmlns:x="http://schemas.openxmlformats.org/spreadsheetml/2006/main">
  <person displayName="Box, Alif Mahajan Fuhad" id="{12C95EF6-58CC-7043-909D-7B5AA986BBA4}" userId="S::alifmahajanfuhad.box@unitn.it::b79382f4-b00f-4eae-a7a9-ae8a02b6107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C44F37-707E-C344-BFE4-EB31F6610E4E}" name="Tabella1" displayName="Tabella1" ref="C122:L156" totalsRowShown="0" headerRowDxfId="66" tableBorderDxfId="65" headerRowCellStyle="HeaderStyle" dataCellStyle="NumberStyle">
  <autoFilter ref="C122:L156" xr:uid="{9FC44F37-707E-C344-BFE4-EB31F6610E4E}"/>
  <sortState xmlns:xlrd2="http://schemas.microsoft.com/office/spreadsheetml/2017/richdata2" ref="C123:L156">
    <sortCondition descending="1" ref="L122:L156"/>
  </sortState>
  <tableColumns count="10">
    <tableColumn id="1" xr3:uid="{EC292D4D-86EF-5F44-ABB2-D6421348E677}" name="Company Name" dataCellStyle="DescriptorColumnStyle"/>
    <tableColumn id="2" xr3:uid="{16BF9084-68DE-D645-BACD-B2F27CD4350A}" name="2015" dataDxfId="64" dataCellStyle="NumberStyle"/>
    <tableColumn id="3" xr3:uid="{6AD9998E-E523-9D44-A886-98E2DF4A747C}" name="2016" dataDxfId="63" dataCellStyle="NumberStyle"/>
    <tableColumn id="4" xr3:uid="{E283915A-BDBA-524E-902E-1C60A6ED81FE}" name="2017" dataDxfId="62" dataCellStyle="NumberStyle"/>
    <tableColumn id="5" xr3:uid="{FE4673D5-B362-B246-A38B-51272B619008}" name="2018" dataDxfId="61" dataCellStyle="NumberStyle"/>
    <tableColumn id="6" xr3:uid="{D2CC34B4-E4FA-5E49-A588-4B95DAB18252}" name="2019" dataDxfId="60" dataCellStyle="NumberStyle"/>
    <tableColumn id="7" xr3:uid="{58FC7CAA-119E-0647-AC90-2F7AF2B98124}" name="2020" dataDxfId="59" dataCellStyle="NumberStyle"/>
    <tableColumn id="8" xr3:uid="{C7E2B6CB-7E89-B646-ADB4-12DD82A7A000}" name="2021" dataDxfId="58" dataCellStyle="NumberStyle"/>
    <tableColumn id="9" xr3:uid="{742A7D64-9C81-FD41-9C7D-3EC971358F88}" name="2022" dataDxfId="57" dataCellStyle="NumberStyle"/>
    <tableColumn id="10" xr3:uid="{B27F1500-1048-454B-920F-B32B6D9FBAD2}" name="2023" dataDxfId="56" dataCellStyle="NumberSty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7016119-D215-8542-84AC-8F7FF83ADE15}" name="Tabella3" displayName="Tabella3" ref="C273:N362" totalsRowShown="0" headerRowDxfId="55" tableBorderDxfId="54" headerRowCellStyle="HeaderStyle" dataCellStyle="HyphenStyle">
  <autoFilter ref="C273:N362" xr:uid="{27016119-D215-8542-84AC-8F7FF83ADE15}"/>
  <sortState xmlns:xlrd2="http://schemas.microsoft.com/office/spreadsheetml/2017/richdata2" ref="C274:N362">
    <sortCondition ref="D273:D362"/>
  </sortState>
  <tableColumns count="12">
    <tableColumn id="1" xr3:uid="{DF1B5631-D0A6-DE4F-A4D9-301BFA90AB04}" name="Brand Name (GBO)" dataCellStyle="DescriptorColumnStyle"/>
    <tableColumn id="2" xr3:uid="{0476D603-E312-6145-A5B8-08083E37B565}" name="Company Name (NBO)" dataCellStyle="DescriptorColumnStyle"/>
    <tableColumn id="3" xr3:uid="{CB46C1B2-1A34-8140-B15B-A0F17A39F2C8}" name="2015" dataDxfId="53" dataCellStyle="NumberStyle"/>
    <tableColumn id="4" xr3:uid="{11375A8E-8A06-D246-9212-0A078C1C386B}" name="2016" dataDxfId="52" dataCellStyle="NumberStyle"/>
    <tableColumn id="5" xr3:uid="{A8B304E5-5468-9D43-86D1-89D0214E65B9}" name="2017" dataDxfId="51" dataCellStyle="NumberStyle"/>
    <tableColumn id="6" xr3:uid="{D4C2DA63-5AB1-2742-9C9D-F6391DF9AE03}" name="2018" dataDxfId="50" dataCellStyle="NumberStyle"/>
    <tableColumn id="7" xr3:uid="{96FE9DF3-3A03-654E-AD25-BC3342812FF3}" name="2019" dataDxfId="49" dataCellStyle="HyphenStyle"/>
    <tableColumn id="8" xr3:uid="{C13658B2-C533-3E4B-8C75-5F12942FEC23}" name="2020" dataDxfId="48" dataCellStyle="HyphenStyle"/>
    <tableColumn id="9" xr3:uid="{F503CF32-15AB-1649-909B-B37564CF8130}" name="2021" dataDxfId="47" dataCellStyle="HyphenStyle"/>
    <tableColumn id="10" xr3:uid="{C8F434C0-A4D0-1C46-B649-0AFC355FA4F7}" name="2022" dataDxfId="46" dataCellStyle="HyphenStyle"/>
    <tableColumn id="11" xr3:uid="{9BCA6D04-D428-5444-885D-9AD02A4C1BC9}" name="2023" dataDxfId="45" dataCellStyle="HyphenStyle"/>
    <tableColumn id="12" xr3:uid="{FF2D4854-E36E-6246-B9E1-AF40508F65CC}" name="2024" dataDxfId="44" dataCellStyle="HyphenSty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A55FD38-E349-EE4B-91CC-F44798CD0B34}" name="Tabella36" displayName="Tabella36" ref="C169:N258" totalsRowShown="0" headerRowDxfId="43" tableBorderDxfId="42" headerRowCellStyle="HeaderStyle" dataCellStyle="HyphenStyle">
  <autoFilter ref="C169:N258" xr:uid="{3A55FD38-E349-EE4B-91CC-F44798CD0B34}"/>
  <sortState xmlns:xlrd2="http://schemas.microsoft.com/office/spreadsheetml/2017/richdata2" ref="C170:N258">
    <sortCondition descending="1" ref="M169:M258"/>
  </sortState>
  <tableColumns count="12">
    <tableColumn id="1" xr3:uid="{5EE6FE68-D4DB-904F-883B-0E71DB4BB6F3}" name="Brand Name (GBO)" dataCellStyle="DescriptorColumnStyle"/>
    <tableColumn id="2" xr3:uid="{CAB5B1EC-1A6E-A846-8D6C-ED89CE5881AE}" name="Company Name (NBO)" dataCellStyle="DescriptorColumnStyle"/>
    <tableColumn id="3" xr3:uid="{28F4DA3D-CEF0-5D43-A5CA-19F741C38583}" name="2015" dataDxfId="41" dataCellStyle="NumberStyle"/>
    <tableColumn id="4" xr3:uid="{2B5E0DE9-2631-C849-87FA-493E107E4B36}" name="2016" dataDxfId="40" dataCellStyle="NumberStyle"/>
    <tableColumn id="5" xr3:uid="{9490CB0A-62A0-DB44-8976-22646847269B}" name="2017" dataDxfId="39" dataCellStyle="NumberStyle"/>
    <tableColumn id="6" xr3:uid="{20DAFB3E-1415-304C-8D0C-9371E80E18B2}" name="2018" dataDxfId="38" dataCellStyle="NumberStyle"/>
    <tableColumn id="7" xr3:uid="{19F13BC1-CDAE-C14A-A0E5-0FE7B9E912E7}" name="2019" dataDxfId="37" dataCellStyle="HyphenStyle"/>
    <tableColumn id="8" xr3:uid="{D211CD8C-E00D-E64C-ABAF-BBA7B547DEB3}" name="2020" dataDxfId="36" dataCellStyle="HyphenStyle"/>
    <tableColumn id="9" xr3:uid="{AA090ECA-FBC8-7249-B8FF-93F938A627E2}" name="2021" dataDxfId="35" dataCellStyle="HyphenStyle"/>
    <tableColumn id="10" xr3:uid="{CF787BBD-6C26-5E44-827B-3DCB8DED7E1A}" name="2022" dataDxfId="34" dataCellStyle="HyphenStyle"/>
    <tableColumn id="11" xr3:uid="{8746FAEE-42AE-1447-AFC2-889B078DBD50}" name="2023" dataDxfId="33" dataCellStyle="HyphenStyle"/>
    <tableColumn id="12" xr3:uid="{C334EEA7-741A-6A4F-B831-5F6D306007C2}" name="2024" dataDxfId="32" dataCellStyle="HyphenSty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495AE-9D33-704F-80C8-C18A3A5FE087}" name="Tabella4" displayName="Tabella4" ref="P122:R132" totalsRowShown="0" headerRowDxfId="31" headerRowBorderDxfId="30" tableBorderDxfId="29" totalsRowBorderDxfId="28" headerRowCellStyle="HeaderStyle">
  <autoFilter ref="P122:R132" xr:uid="{F55495AE-9D33-704F-80C8-C18A3A5FE087}"/>
  <tableColumns count="3">
    <tableColumn id="1" xr3:uid="{5B67A988-ED02-9040-B10C-FABD49C424E5}" name="Company Name" dataDxfId="27"/>
    <tableColumn id="2" xr3:uid="{F83C6D4E-E0BA-5D45-9CEF-BBA88FDD4967}" name="2015" dataDxfId="26" dataCellStyle="NumberStyle"/>
    <tableColumn id="3" xr3:uid="{5C839F77-4392-8C45-92A9-B54DF7E90D66}" name="2023" dataDxfId="25" dataCellStyle="NumberStyl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F49C869-C345-9445-AB65-92517191EF4E}" name="Tabella7" displayName="Tabella7" ref="Q273:S308" totalsRowShown="0" headerRowDxfId="24" headerRowBorderDxfId="23" tableBorderDxfId="22" headerRowCellStyle="HeaderStyle">
  <autoFilter ref="Q273:S308" xr:uid="{EF49C869-C345-9445-AB65-92517191EF4E}"/>
  <sortState xmlns:xlrd2="http://schemas.microsoft.com/office/spreadsheetml/2017/richdata2" ref="Q274:S306">
    <sortCondition descending="1" ref="S273:S306"/>
  </sortState>
  <tableColumns count="3">
    <tableColumn id="1" xr3:uid="{FCFF273A-B912-5A47-8A31-716DA07D7BA4}" name="Company Name (NBO)"/>
    <tableColumn id="2" xr3:uid="{A72E4E6D-EEAB-734D-AFF1-E9F2608AC116}" name="2015" dataDxfId="21"/>
    <tableColumn id="3" xr3:uid="{466A5486-62D2-6842-9DA2-64D02A00DA2A}" name="2023" dataDxfId="2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34939B6-67D9-6047-A27F-41C4D900DFA0}" name="Tabella77" displayName="Tabella77" ref="X273:Z308" totalsRowShown="0" headerRowDxfId="19" headerRowBorderDxfId="18" tableBorderDxfId="17" headerRowCellStyle="HeaderStyle">
  <autoFilter ref="X273:Z308" xr:uid="{D34939B6-67D9-6047-A27F-41C4D900DFA0}"/>
  <sortState xmlns:xlrd2="http://schemas.microsoft.com/office/spreadsheetml/2017/richdata2" ref="X274:Z306">
    <sortCondition descending="1" ref="Z273:Z306"/>
  </sortState>
  <tableColumns count="3">
    <tableColumn id="1" xr3:uid="{F2B2DC16-475A-C342-B1E3-DAEC7FC9004A}" name="Company Name (NBO)"/>
    <tableColumn id="2" xr3:uid="{B529AE2A-55E2-E04A-9DE3-960EEAC48E31}" name="2015" dataDxfId="16"/>
    <tableColumn id="3" xr3:uid="{8AA0FCCE-F652-D345-9C45-E0912AFB7B56}" name="2023" dataDxfId="1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801281-2261-5348-99E6-88CEE2C594B7}" name="Tabella2" displayName="Tabella2" ref="A3:L47" totalsRowShown="0" headerRowDxfId="14" dataDxfId="13" tableBorderDxfId="12">
  <autoFilter ref="A3:L47" xr:uid="{B9801281-2261-5348-99E6-88CEE2C594B7}"/>
  <tableColumns count="12">
    <tableColumn id="1" xr3:uid="{5778FA17-4008-C948-A369-CB4A501F6557}" name="Country" dataDxfId="11"/>
    <tableColumn id="2" xr3:uid="{78368EE2-7528-0647-9E93-8A675A4DA00D}" name="0-5" dataDxfId="10"/>
    <tableColumn id="3" xr3:uid="{BA5F49A6-745B-0F4C-98EB-9288BC68932E}" name="05:09" dataDxfId="9"/>
    <tableColumn id="4" xr3:uid="{DF55B591-3336-BD4B-9074-FE5A36C774C7}" name="10:14" dataDxfId="8"/>
    <tableColumn id="5" xr3:uid="{8ADC300C-FF36-8944-BB47-92D52470A438}" name="TOT 0-14" dataDxfId="7">
      <calculatedColumnFormula>D4+C4+B4</calculatedColumnFormula>
    </tableColumn>
    <tableColumn id="7" xr3:uid="{41CD5E82-8A8D-E046-8A4E-86868C8619BC}" name="y.age/tot" dataDxfId="6">
      <calculatedColumnFormula>E4/L4</calculatedColumnFormula>
    </tableColumn>
    <tableColumn id="8" xr3:uid="{B8359136-F6C9-5146-91B6-7D801432033B}" name="65-69" dataDxfId="5"/>
    <tableColumn id="9" xr3:uid="{9F7473D8-0108-784B-9C01-0ADD2D6174FF}" name="70-74" dataDxfId="4"/>
    <tableColumn id="10" xr3:uid="{444A043C-1546-4040-AC97-94E5819F1500}" name="75-79" dataDxfId="3"/>
    <tableColumn id="11" xr3:uid="{5473B3C5-891F-2448-91C8-8F1CC3DD773D}" name="TOT. 65-79" dataDxfId="2">
      <calculatedColumnFormula>SUM(G4:I4)</calculatedColumnFormula>
    </tableColumn>
    <tableColumn id="12" xr3:uid="{E2234C2C-5F4A-CE4B-B840-A4F0AE479902}" name="o.age/tot" dataDxfId="1">
      <calculatedColumnFormula>J4/L4</calculatedColumnFormula>
    </tableColumn>
    <tableColumn id="13" xr3:uid="{3E26DD98-F53E-174B-9290-775C54F7FC65}" name="TOT. POP" dataDxfId="0"/>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2" dT="2024-10-29T12:43:22.67" personId="{12C95EF6-58CC-7043-909D-7B5AA986BBA4}" id="{5518118E-8D69-0D4B-A4CC-D9F06E2C4E3B}">
    <text>anno base 14 o 23?</text>
  </threadedComment>
</ThreadedComments>
</file>

<file path=xl/threadedComments/threadedComment2.xml><?xml version="1.0" encoding="utf-8"?>
<ThreadedComments xmlns="http://schemas.microsoft.com/office/spreadsheetml/2018/threadedcomments" xmlns:x="http://schemas.openxmlformats.org/spreadsheetml/2006/main">
  <threadedComment ref="V64" dT="2024-10-30T01:52:01.04" personId="{12C95EF6-58CC-7043-909D-7B5AA986BBA4}" id="{DB388A0B-0E34-804A-85F9-AC0BDBCD931E}">
    <text>check germany growth pls</text>
  </threadedComment>
  <threadedComment ref="V64" dT="2024-10-30T01:54:00.87" personId="{12C95EF6-58CC-7043-909D-7B5AA986BBA4}" id="{9684E59F-8D6D-3540-B61F-2BA0DE296E39}" parentId="{DB388A0B-0E34-804A-85F9-AC0BDBCD931E}">
    <text>check also if index can be on % or whole num</text>
  </threadedComment>
  <threadedComment ref="M98" dT="2024-11-05T21:58:31.90" personId="{12C95EF6-58CC-7043-909D-7B5AA986BBA4}" id="{CED2004C-0C48-0C4B-9DE2-1E739BA198A0}">
    <text xml:space="preserve">NO QUESTO —&gt;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0.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6A36B-2AFE-5F44-A362-65C43C9DD155}">
  <sheetPr>
    <tabColor theme="9"/>
  </sheetPr>
  <dimension ref="A1:U57"/>
  <sheetViews>
    <sheetView tabSelected="1" zoomScale="93" zoomScaleNormal="86" workbookViewId="0">
      <selection activeCell="H52" sqref="H52"/>
    </sheetView>
  </sheetViews>
  <sheetFormatPr baseColWidth="10" defaultRowHeight="16" x14ac:dyDescent="0.2"/>
  <cols>
    <col min="1" max="1" width="10.83203125" style="1"/>
    <col min="2" max="2" width="20.33203125" style="1" customWidth="1"/>
    <col min="3" max="3" width="10.83203125" style="1" customWidth="1"/>
    <col min="4" max="4" width="16.1640625" style="1" customWidth="1"/>
    <col min="5" max="5" width="11" style="1" customWidth="1"/>
    <col min="6" max="6" width="5.6640625" style="1" bestFit="1" customWidth="1"/>
    <col min="7" max="7" width="46.5" style="1" customWidth="1"/>
    <col min="8" max="9" width="10.83203125" style="1"/>
    <col min="10" max="10" width="3.83203125" style="1" customWidth="1"/>
    <col min="11" max="11" width="46.5" style="1" customWidth="1"/>
    <col min="12" max="13" width="10.83203125" style="1"/>
    <col min="14" max="14" width="3.83203125" style="1" customWidth="1"/>
    <col min="15" max="15" width="46.5" style="1" customWidth="1"/>
    <col min="16" max="17" width="10.83203125" style="1"/>
    <col min="18" max="18" width="3.83203125" style="1" customWidth="1"/>
    <col min="19" max="19" width="46.5" style="1" customWidth="1"/>
    <col min="20" max="16384" width="10.83203125" style="1"/>
  </cols>
  <sheetData>
    <row r="1" spans="1:21" ht="20" thickBot="1" x14ac:dyDescent="0.3">
      <c r="B1" s="95" t="s">
        <v>703</v>
      </c>
    </row>
    <row r="2" spans="1:21" ht="19" x14ac:dyDescent="0.25">
      <c r="B2" s="2" t="s">
        <v>2</v>
      </c>
      <c r="C2" s="3">
        <f ca="1">C3-TODAY()</f>
        <v>-154</v>
      </c>
      <c r="D2" s="3"/>
      <c r="E2" s="4">
        <f ca="1">E3-TODAY()</f>
        <v>-133</v>
      </c>
      <c r="F2" s="5"/>
    </row>
    <row r="3" spans="1:21" ht="20" thickBot="1" x14ac:dyDescent="0.3">
      <c r="A3" s="6"/>
      <c r="B3" s="7" t="s">
        <v>0</v>
      </c>
      <c r="C3" s="8">
        <v>45616</v>
      </c>
      <c r="D3" s="9" t="s">
        <v>1</v>
      </c>
      <c r="E3" s="10">
        <v>45637</v>
      </c>
      <c r="F3" s="11"/>
    </row>
    <row r="4" spans="1:21" ht="19" x14ac:dyDescent="0.25">
      <c r="A4" s="6"/>
      <c r="C4" s="11"/>
      <c r="D4" s="12"/>
      <c r="E4" s="11"/>
      <c r="F4" s="11"/>
    </row>
    <row r="6" spans="1:21" x14ac:dyDescent="0.2">
      <c r="B6" s="500" t="s">
        <v>3</v>
      </c>
      <c r="C6" s="501"/>
      <c r="D6" s="502"/>
      <c r="G6" s="500" t="s">
        <v>4</v>
      </c>
      <c r="H6" s="501"/>
      <c r="I6" s="502"/>
      <c r="K6" s="500" t="s">
        <v>5</v>
      </c>
      <c r="L6" s="501"/>
      <c r="M6" s="502"/>
      <c r="O6" s="500" t="s">
        <v>6</v>
      </c>
      <c r="P6" s="501"/>
      <c r="Q6" s="502"/>
      <c r="S6" s="500" t="s">
        <v>230</v>
      </c>
      <c r="T6" s="501"/>
      <c r="U6" s="502"/>
    </row>
    <row r="7" spans="1:21" x14ac:dyDescent="0.2">
      <c r="B7" s="1" t="s">
        <v>211</v>
      </c>
      <c r="C7" s="6">
        <v>45606</v>
      </c>
      <c r="D7" s="13" t="b">
        <v>1</v>
      </c>
      <c r="G7" s="1" t="s">
        <v>7</v>
      </c>
      <c r="H7" s="6">
        <v>45595</v>
      </c>
      <c r="I7" s="13" t="b">
        <v>1</v>
      </c>
      <c r="K7" s="1" t="s">
        <v>272</v>
      </c>
      <c r="L7" s="6">
        <v>45606</v>
      </c>
      <c r="M7" s="13" t="b">
        <v>1</v>
      </c>
      <c r="O7" s="1" t="s">
        <v>421</v>
      </c>
      <c r="P7" s="6">
        <v>45613</v>
      </c>
      <c r="Q7" s="13" t="b">
        <v>1</v>
      </c>
      <c r="S7" s="1" t="s">
        <v>421</v>
      </c>
      <c r="T7" s="6">
        <v>45616</v>
      </c>
      <c r="U7" s="13" t="b">
        <v>1</v>
      </c>
    </row>
    <row r="8" spans="1:21" x14ac:dyDescent="0.2">
      <c r="B8" s="1" t="s">
        <v>212</v>
      </c>
      <c r="C8" s="6">
        <v>45609</v>
      </c>
      <c r="D8" s="13" t="b">
        <v>1</v>
      </c>
      <c r="G8" s="1" t="s">
        <v>8</v>
      </c>
      <c r="H8" s="6">
        <v>45602</v>
      </c>
      <c r="I8" s="13" t="b">
        <v>1</v>
      </c>
      <c r="L8" s="6" t="str">
        <f ca="1">IF(M8=TRUE,TODAY(),"")</f>
        <v/>
      </c>
      <c r="P8" s="6" t="str">
        <f ca="1">IF(Q8=TRUE,TODAY(),"")</f>
        <v/>
      </c>
      <c r="T8" s="6" t="str">
        <f t="shared" ref="T8:T42" ca="1" si="0">IF(U8=TRUE,TODAY(),"")</f>
        <v/>
      </c>
      <c r="U8" s="13" t="b">
        <v>0</v>
      </c>
    </row>
    <row r="9" spans="1:21" x14ac:dyDescent="0.2">
      <c r="B9" s="1" t="s">
        <v>286</v>
      </c>
      <c r="C9" s="6"/>
      <c r="D9" s="13" t="b">
        <v>0</v>
      </c>
      <c r="G9" s="1" t="s">
        <v>9</v>
      </c>
      <c r="H9" s="6">
        <v>45602</v>
      </c>
      <c r="I9" s="13" t="b">
        <v>1</v>
      </c>
      <c r="L9" s="6" t="str">
        <f ca="1">IF(M9=TRUE,TODAY(),"")</f>
        <v/>
      </c>
      <c r="O9" s="1" t="s">
        <v>422</v>
      </c>
      <c r="P9" s="6">
        <v>45616</v>
      </c>
      <c r="Q9" s="13" t="b">
        <v>1</v>
      </c>
      <c r="S9" s="1" t="s">
        <v>604</v>
      </c>
      <c r="T9" s="6" t="str">
        <f t="shared" ca="1" si="0"/>
        <v/>
      </c>
      <c r="U9" s="13" t="b">
        <v>0</v>
      </c>
    </row>
    <row r="10" spans="1:21" x14ac:dyDescent="0.2">
      <c r="C10" s="6"/>
      <c r="H10" s="6"/>
      <c r="K10" s="1" t="s">
        <v>217</v>
      </c>
      <c r="L10" s="6">
        <v>45609</v>
      </c>
      <c r="M10" s="13" t="b">
        <v>1</v>
      </c>
      <c r="O10" s="1" t="s">
        <v>423</v>
      </c>
      <c r="P10" s="6">
        <v>45616</v>
      </c>
      <c r="Q10" s="13" t="b">
        <v>1</v>
      </c>
      <c r="S10" s="1" t="s">
        <v>605</v>
      </c>
      <c r="T10" s="6" t="str">
        <f t="shared" ca="1" si="0"/>
        <v/>
      </c>
      <c r="U10" s="13" t="b">
        <v>0</v>
      </c>
    </row>
    <row r="11" spans="1:21" x14ac:dyDescent="0.2">
      <c r="B11" s="1" t="s">
        <v>443</v>
      </c>
      <c r="C11" s="6">
        <v>45609</v>
      </c>
      <c r="D11" s="13" t="b">
        <v>1</v>
      </c>
      <c r="H11" s="6"/>
      <c r="L11" s="6"/>
      <c r="O11" s="1" t="s">
        <v>424</v>
      </c>
      <c r="P11" s="6">
        <v>45616</v>
      </c>
      <c r="Q11" s="13" t="b">
        <v>1</v>
      </c>
      <c r="S11" s="1" t="s">
        <v>606</v>
      </c>
      <c r="T11" s="6" t="str">
        <f t="shared" ca="1" si="0"/>
        <v/>
      </c>
      <c r="U11" s="13" t="b">
        <v>0</v>
      </c>
    </row>
    <row r="12" spans="1:21" ht="16" customHeight="1" x14ac:dyDescent="0.2">
      <c r="B12" s="1" t="s">
        <v>444</v>
      </c>
      <c r="C12" s="6"/>
      <c r="D12" s="13" t="b">
        <v>0</v>
      </c>
      <c r="F12" s="503" t="s">
        <v>14</v>
      </c>
      <c r="G12" s="1" t="s">
        <v>25</v>
      </c>
      <c r="H12" s="6">
        <v>45595</v>
      </c>
      <c r="I12" s="13" t="b">
        <v>1</v>
      </c>
      <c r="K12" s="1" t="s">
        <v>213</v>
      </c>
      <c r="L12" s="6">
        <v>45611</v>
      </c>
      <c r="M12" s="13" t="b">
        <v>1</v>
      </c>
      <c r="O12" s="1" t="s">
        <v>425</v>
      </c>
      <c r="P12" s="6">
        <v>45627</v>
      </c>
      <c r="Q12" s="13" t="b">
        <v>1</v>
      </c>
      <c r="T12" s="6" t="str">
        <f t="shared" ca="1" si="0"/>
        <v/>
      </c>
      <c r="U12" s="13" t="b">
        <v>0</v>
      </c>
    </row>
    <row r="13" spans="1:21" x14ac:dyDescent="0.2">
      <c r="B13" s="1" t="s">
        <v>445</v>
      </c>
      <c r="D13" s="13" t="b">
        <v>0</v>
      </c>
      <c r="F13" s="503"/>
      <c r="G13" s="1" t="s">
        <v>26</v>
      </c>
      <c r="H13" s="6">
        <v>45595</v>
      </c>
      <c r="I13" s="13" t="b">
        <v>1</v>
      </c>
      <c r="L13" s="6" t="str">
        <f ca="1">IF(M13=TRUE,TODAY(),"")</f>
        <v/>
      </c>
      <c r="P13" s="6"/>
      <c r="S13" s="1" t="s">
        <v>607</v>
      </c>
      <c r="T13" s="6" t="str">
        <f t="shared" ca="1" si="0"/>
        <v/>
      </c>
      <c r="U13" s="13" t="b">
        <v>0</v>
      </c>
    </row>
    <row r="14" spans="1:21" x14ac:dyDescent="0.2">
      <c r="B14" s="1" t="s">
        <v>230</v>
      </c>
      <c r="D14" s="13" t="b">
        <v>0</v>
      </c>
      <c r="F14" s="503"/>
      <c r="G14" s="1" t="s">
        <v>27</v>
      </c>
      <c r="H14" s="6">
        <v>45595</v>
      </c>
      <c r="I14" s="13" t="b">
        <v>1</v>
      </c>
      <c r="K14" s="1" t="s">
        <v>214</v>
      </c>
      <c r="L14" s="6">
        <v>45622</v>
      </c>
      <c r="M14" s="13" t="b">
        <v>1</v>
      </c>
      <c r="O14" s="1" t="s">
        <v>426</v>
      </c>
      <c r="P14" s="6">
        <v>45616</v>
      </c>
      <c r="Q14" s="13" t="b">
        <v>1</v>
      </c>
      <c r="S14" s="1" t="s">
        <v>608</v>
      </c>
      <c r="T14" s="6" t="str">
        <f t="shared" ca="1" si="0"/>
        <v/>
      </c>
      <c r="U14" s="13" t="b">
        <v>0</v>
      </c>
    </row>
    <row r="15" spans="1:21" x14ac:dyDescent="0.2">
      <c r="B15" s="1" t="s">
        <v>446</v>
      </c>
      <c r="D15" s="13" t="b">
        <v>0</v>
      </c>
      <c r="F15" s="503"/>
      <c r="G15" s="1" t="s">
        <v>28</v>
      </c>
      <c r="H15" s="6">
        <v>45595</v>
      </c>
      <c r="I15" s="13" t="b">
        <v>1</v>
      </c>
      <c r="K15" s="1" t="s">
        <v>215</v>
      </c>
      <c r="L15" s="6">
        <v>45611</v>
      </c>
      <c r="M15" s="13" t="b">
        <v>1</v>
      </c>
      <c r="O15" s="1" t="s">
        <v>427</v>
      </c>
      <c r="P15" s="6">
        <v>45616</v>
      </c>
      <c r="Q15" s="13" t="b">
        <v>1</v>
      </c>
      <c r="S15" s="1" t="s">
        <v>609</v>
      </c>
      <c r="T15" s="6" t="str">
        <f t="shared" ca="1" si="0"/>
        <v/>
      </c>
      <c r="U15" s="13" t="b">
        <v>0</v>
      </c>
    </row>
    <row r="16" spans="1:21" x14ac:dyDescent="0.2">
      <c r="B16" s="1" t="s">
        <v>447</v>
      </c>
      <c r="D16" s="13" t="b">
        <v>0</v>
      </c>
      <c r="H16" s="6"/>
      <c r="K16" s="1" t="s">
        <v>216</v>
      </c>
      <c r="L16" s="6">
        <v>45611</v>
      </c>
      <c r="M16" s="13" t="b">
        <v>1</v>
      </c>
      <c r="O16" s="1" t="s">
        <v>428</v>
      </c>
      <c r="P16" s="6"/>
      <c r="Q16" s="13" t="b">
        <v>0</v>
      </c>
      <c r="S16" s="1" t="s">
        <v>610</v>
      </c>
      <c r="T16" s="6" t="str">
        <f t="shared" ca="1" si="0"/>
        <v/>
      </c>
      <c r="U16" s="13" t="b">
        <v>0</v>
      </c>
    </row>
    <row r="17" spans="2:21" x14ac:dyDescent="0.2">
      <c r="B17" s="1" t="s">
        <v>628</v>
      </c>
      <c r="D17" s="13" t="b">
        <v>0</v>
      </c>
      <c r="G17" s="1" t="s">
        <v>17</v>
      </c>
      <c r="H17" s="6"/>
      <c r="K17" s="1" t="s">
        <v>218</v>
      </c>
      <c r="L17" s="6"/>
      <c r="M17" s="13" t="b">
        <v>0</v>
      </c>
      <c r="O17" s="1" t="s">
        <v>429</v>
      </c>
      <c r="P17" s="6" t="str">
        <f ca="1">IF(Q17=TRUE,TODAY(),"")</f>
        <v/>
      </c>
      <c r="Q17" s="13" t="b">
        <v>0</v>
      </c>
      <c r="S17" s="1" t="s">
        <v>611</v>
      </c>
      <c r="T17" s="6" t="str">
        <f t="shared" ca="1" si="0"/>
        <v/>
      </c>
      <c r="U17" s="13" t="b">
        <v>0</v>
      </c>
    </row>
    <row r="18" spans="2:21" ht="16" customHeight="1" x14ac:dyDescent="0.2">
      <c r="F18" s="503" t="s">
        <v>16</v>
      </c>
      <c r="G18" s="1" t="s">
        <v>18</v>
      </c>
      <c r="H18" s="6">
        <v>45595</v>
      </c>
      <c r="I18" s="13" t="b">
        <v>1</v>
      </c>
      <c r="L18" s="6"/>
      <c r="P18" s="6"/>
      <c r="T18" s="6" t="str">
        <f t="shared" ca="1" si="0"/>
        <v/>
      </c>
      <c r="U18" s="13" t="b">
        <v>0</v>
      </c>
    </row>
    <row r="19" spans="2:21" x14ac:dyDescent="0.2">
      <c r="F19" s="503"/>
      <c r="G19" s="1" t="s">
        <v>19</v>
      </c>
      <c r="H19" s="6">
        <v>45595</v>
      </c>
      <c r="I19" s="13" t="b">
        <v>1</v>
      </c>
      <c r="K19" s="1" t="s">
        <v>219</v>
      </c>
      <c r="L19" s="6">
        <v>45622</v>
      </c>
      <c r="M19" s="13" t="b">
        <v>1</v>
      </c>
      <c r="O19" s="1" t="s">
        <v>424</v>
      </c>
      <c r="P19" s="6">
        <v>45616</v>
      </c>
      <c r="Q19" s="13" t="b">
        <v>1</v>
      </c>
      <c r="S19" s="1" t="s">
        <v>612</v>
      </c>
      <c r="T19" s="6" t="str">
        <f t="shared" ca="1" si="0"/>
        <v/>
      </c>
      <c r="U19" s="13" t="b">
        <v>0</v>
      </c>
    </row>
    <row r="20" spans="2:21" x14ac:dyDescent="0.2">
      <c r="C20" s="6"/>
      <c r="H20" s="6"/>
      <c r="K20" s="1" t="s">
        <v>220</v>
      </c>
      <c r="L20" s="6">
        <v>45613</v>
      </c>
      <c r="M20" s="13" t="b">
        <v>1</v>
      </c>
      <c r="O20" s="1" t="s">
        <v>430</v>
      </c>
      <c r="P20" s="6" t="s">
        <v>659</v>
      </c>
      <c r="Q20" s="13" t="b">
        <v>0</v>
      </c>
      <c r="S20" s="1" t="s">
        <v>613</v>
      </c>
      <c r="T20" s="6" t="str">
        <f t="shared" ca="1" si="0"/>
        <v/>
      </c>
      <c r="U20" s="13" t="b">
        <v>0</v>
      </c>
    </row>
    <row r="21" spans="2:21" ht="16" customHeight="1" x14ac:dyDescent="0.2">
      <c r="F21" s="503" t="s">
        <v>11</v>
      </c>
      <c r="G21" s="1" t="s">
        <v>10</v>
      </c>
      <c r="H21" s="6">
        <v>45595</v>
      </c>
      <c r="I21" s="13" t="b">
        <v>1</v>
      </c>
      <c r="K21" s="1" t="s">
        <v>221</v>
      </c>
      <c r="L21" s="6">
        <v>45613</v>
      </c>
      <c r="M21" s="13" t="b">
        <v>1</v>
      </c>
      <c r="O21" s="1" t="s">
        <v>431</v>
      </c>
      <c r="P21" s="6">
        <v>45616</v>
      </c>
      <c r="Q21" s="13" t="b">
        <v>1</v>
      </c>
      <c r="S21" s="1" t="s">
        <v>614</v>
      </c>
      <c r="T21" s="6" t="str">
        <f t="shared" ca="1" si="0"/>
        <v/>
      </c>
      <c r="U21" s="13" t="b">
        <v>0</v>
      </c>
    </row>
    <row r="22" spans="2:21" x14ac:dyDescent="0.2">
      <c r="C22" s="6"/>
      <c r="D22" s="14" t="str">
        <f t="shared" ref="D22:D30" ca="1" si="1">IF(C22="ok",NOW(),"")</f>
        <v/>
      </c>
      <c r="F22" s="503"/>
      <c r="G22" s="1" t="s">
        <v>21</v>
      </c>
      <c r="H22" s="6">
        <v>45595</v>
      </c>
      <c r="I22" s="13" t="b">
        <v>1</v>
      </c>
      <c r="K22" s="1" t="s">
        <v>222</v>
      </c>
      <c r="L22" s="6">
        <v>45613</v>
      </c>
      <c r="M22" s="13" t="b">
        <v>1</v>
      </c>
      <c r="O22" s="1" t="s">
        <v>661</v>
      </c>
      <c r="P22" s="6">
        <v>45616</v>
      </c>
      <c r="Q22" s="13" t="b">
        <v>1</v>
      </c>
      <c r="S22" s="1" t="s">
        <v>615</v>
      </c>
      <c r="T22" s="6" t="str">
        <f t="shared" ca="1" si="0"/>
        <v/>
      </c>
      <c r="U22" s="13" t="b">
        <v>0</v>
      </c>
    </row>
    <row r="23" spans="2:21" x14ac:dyDescent="0.2">
      <c r="C23" s="6"/>
      <c r="D23" s="14" t="str">
        <f t="shared" ca="1" si="1"/>
        <v/>
      </c>
      <c r="F23" s="503"/>
      <c r="G23" s="1" t="s">
        <v>20</v>
      </c>
      <c r="H23" s="6">
        <v>45595</v>
      </c>
      <c r="I23" s="13" t="b">
        <v>1</v>
      </c>
      <c r="K23" s="1" t="s">
        <v>223</v>
      </c>
      <c r="L23" s="6">
        <v>45613</v>
      </c>
      <c r="M23" s="13" t="b">
        <v>1</v>
      </c>
      <c r="O23" s="1" t="s">
        <v>432</v>
      </c>
      <c r="P23" s="282">
        <v>45616</v>
      </c>
      <c r="Q23" s="13" t="b">
        <v>1</v>
      </c>
      <c r="T23" s="6" t="str">
        <f t="shared" ca="1" si="0"/>
        <v/>
      </c>
      <c r="U23" s="13" t="b">
        <v>0</v>
      </c>
    </row>
    <row r="24" spans="2:21" x14ac:dyDescent="0.2">
      <c r="C24" s="6"/>
      <c r="D24" s="14" t="str">
        <f t="shared" ca="1" si="1"/>
        <v/>
      </c>
      <c r="F24" s="503"/>
      <c r="G24" s="1" t="s">
        <v>13</v>
      </c>
      <c r="H24" s="6">
        <v>45595</v>
      </c>
      <c r="I24" s="13" t="b">
        <v>1</v>
      </c>
      <c r="K24" s="1" t="s">
        <v>224</v>
      </c>
      <c r="L24" s="6" t="str">
        <f ca="1">IF(M24=TRUE,TODAY(),"")</f>
        <v/>
      </c>
      <c r="M24" s="13" t="b">
        <v>0</v>
      </c>
      <c r="P24" s="6" t="str">
        <f ca="1">IF(Q24=TRUE,TODAY(),"")</f>
        <v/>
      </c>
      <c r="S24" s="1" t="s">
        <v>616</v>
      </c>
      <c r="T24" s="6" t="str">
        <f t="shared" ca="1" si="0"/>
        <v/>
      </c>
      <c r="U24" s="13" t="b">
        <v>0</v>
      </c>
    </row>
    <row r="25" spans="2:21" x14ac:dyDescent="0.2">
      <c r="C25" s="6"/>
      <c r="D25" s="14" t="str">
        <f t="shared" ca="1" si="1"/>
        <v/>
      </c>
      <c r="H25" s="6"/>
      <c r="K25" s="1" t="s">
        <v>225</v>
      </c>
      <c r="L25" s="6">
        <v>45622</v>
      </c>
      <c r="M25" s="13" t="b">
        <v>1</v>
      </c>
      <c r="O25" s="1" t="s">
        <v>425</v>
      </c>
      <c r="P25" s="6">
        <v>45627</v>
      </c>
      <c r="Q25" s="13" t="b">
        <v>1</v>
      </c>
      <c r="S25" s="1" t="s">
        <v>617</v>
      </c>
      <c r="T25" s="6" t="str">
        <f t="shared" ca="1" si="0"/>
        <v/>
      </c>
      <c r="U25" s="13" t="b">
        <v>0</v>
      </c>
    </row>
    <row r="26" spans="2:21" ht="16" customHeight="1" x14ac:dyDescent="0.2">
      <c r="C26" s="6"/>
      <c r="D26" s="14" t="str">
        <f t="shared" ca="1" si="1"/>
        <v/>
      </c>
      <c r="F26" s="503" t="s">
        <v>15</v>
      </c>
      <c r="G26" s="1" t="s">
        <v>22</v>
      </c>
      <c r="H26" s="6">
        <v>45595</v>
      </c>
      <c r="I26" s="13" t="b">
        <v>1</v>
      </c>
      <c r="K26" s="1" t="s">
        <v>226</v>
      </c>
      <c r="L26" s="6">
        <v>45613</v>
      </c>
      <c r="M26" s="13" t="b">
        <v>1</v>
      </c>
      <c r="O26" s="1" t="s">
        <v>433</v>
      </c>
      <c r="P26" s="6">
        <v>45627</v>
      </c>
      <c r="Q26" s="13" t="b">
        <v>1</v>
      </c>
      <c r="S26" s="1" t="s">
        <v>618</v>
      </c>
      <c r="T26" s="6" t="str">
        <f t="shared" ca="1" si="0"/>
        <v/>
      </c>
      <c r="U26" s="13" t="b">
        <v>0</v>
      </c>
    </row>
    <row r="27" spans="2:21" x14ac:dyDescent="0.2">
      <c r="C27" s="6"/>
      <c r="D27" s="14" t="str">
        <f t="shared" ca="1" si="1"/>
        <v/>
      </c>
      <c r="F27" s="503"/>
      <c r="G27" s="1" t="s">
        <v>12</v>
      </c>
      <c r="H27" s="6">
        <v>45595</v>
      </c>
      <c r="I27" s="13" t="b">
        <v>1</v>
      </c>
      <c r="K27" s="1" t="s">
        <v>227</v>
      </c>
      <c r="L27" s="6">
        <v>45613</v>
      </c>
      <c r="M27" s="13" t="b">
        <v>1</v>
      </c>
      <c r="O27" s="1" t="s">
        <v>434</v>
      </c>
      <c r="P27" s="6" t="str">
        <f ca="1">IF(Q27=TRUE,TODAY(),"")</f>
        <v/>
      </c>
      <c r="Q27" s="13" t="b">
        <v>0</v>
      </c>
      <c r="S27" s="1" t="s">
        <v>619</v>
      </c>
      <c r="T27" s="6" t="str">
        <f t="shared" ca="1" si="0"/>
        <v/>
      </c>
      <c r="U27" s="13" t="b">
        <v>0</v>
      </c>
    </row>
    <row r="28" spans="2:21" x14ac:dyDescent="0.2">
      <c r="C28" s="6"/>
      <c r="D28" s="14" t="str">
        <f t="shared" ca="1" si="1"/>
        <v/>
      </c>
      <c r="H28" s="6"/>
      <c r="L28" s="6" t="str">
        <f ca="1">IF(M28=TRUE,TODAY(),"")</f>
        <v/>
      </c>
      <c r="O28" s="1" t="s">
        <v>435</v>
      </c>
      <c r="P28" s="6">
        <v>45627</v>
      </c>
      <c r="Q28" s="13" t="b">
        <v>1</v>
      </c>
      <c r="T28" s="6" t="str">
        <f t="shared" ca="1" si="0"/>
        <v/>
      </c>
      <c r="U28" s="13" t="b">
        <v>0</v>
      </c>
    </row>
    <row r="29" spans="2:21" x14ac:dyDescent="0.2">
      <c r="C29" s="6"/>
      <c r="D29" s="14" t="str">
        <f t="shared" ca="1" si="1"/>
        <v/>
      </c>
      <c r="G29" s="1" t="s">
        <v>419</v>
      </c>
      <c r="H29" s="6">
        <v>45609</v>
      </c>
      <c r="I29" s="13" t="b">
        <v>1</v>
      </c>
      <c r="K29" s="1" t="s">
        <v>228</v>
      </c>
      <c r="L29" s="6">
        <v>45622</v>
      </c>
      <c r="M29" s="13" t="b">
        <v>1</v>
      </c>
      <c r="O29" s="1" t="s">
        <v>429</v>
      </c>
      <c r="P29" s="6">
        <v>45627</v>
      </c>
      <c r="Q29" s="13" t="b">
        <v>1</v>
      </c>
      <c r="S29" s="1" t="s">
        <v>620</v>
      </c>
      <c r="T29" s="6" t="str">
        <f t="shared" ca="1" si="0"/>
        <v/>
      </c>
      <c r="U29" s="13" t="b">
        <v>0</v>
      </c>
    </row>
    <row r="30" spans="2:21" x14ac:dyDescent="0.2">
      <c r="D30" s="14" t="str">
        <f t="shared" ca="1" si="1"/>
        <v/>
      </c>
      <c r="H30" s="6"/>
      <c r="K30" s="1" t="s">
        <v>287</v>
      </c>
      <c r="L30" s="6">
        <v>45613</v>
      </c>
      <c r="M30" s="13" t="b">
        <v>1</v>
      </c>
      <c r="P30" s="6"/>
      <c r="S30" s="1" t="s">
        <v>621</v>
      </c>
      <c r="T30" s="6" t="str">
        <f t="shared" ca="1" si="0"/>
        <v/>
      </c>
      <c r="U30" s="13" t="b">
        <v>0</v>
      </c>
    </row>
    <row r="31" spans="2:21" x14ac:dyDescent="0.2">
      <c r="D31" s="14"/>
      <c r="G31" s="1" t="s">
        <v>23</v>
      </c>
      <c r="H31" s="6">
        <v>45602</v>
      </c>
      <c r="I31" s="13" t="b">
        <v>1</v>
      </c>
      <c r="K31" s="1" t="s">
        <v>290</v>
      </c>
      <c r="L31" s="6">
        <v>45613</v>
      </c>
      <c r="M31" s="13" t="b">
        <v>1</v>
      </c>
      <c r="O31" s="1" t="s">
        <v>436</v>
      </c>
      <c r="P31" s="282"/>
      <c r="Q31" s="13" t="b">
        <v>0</v>
      </c>
      <c r="S31" s="1" t="s">
        <v>622</v>
      </c>
      <c r="T31" s="6" t="str">
        <f t="shared" ca="1" si="0"/>
        <v/>
      </c>
      <c r="U31" s="13" t="b">
        <v>0</v>
      </c>
    </row>
    <row r="32" spans="2:21" x14ac:dyDescent="0.2">
      <c r="D32" s="14"/>
      <c r="G32" s="1" t="s">
        <v>24</v>
      </c>
      <c r="H32" s="6">
        <v>45602</v>
      </c>
      <c r="I32" s="13" t="b">
        <v>1</v>
      </c>
      <c r="L32" s="6" t="str">
        <f ca="1">IF(M32=TRUE,TODAY(),"")</f>
        <v/>
      </c>
      <c r="O32" s="1" t="s">
        <v>437</v>
      </c>
      <c r="P32" s="282">
        <v>45616</v>
      </c>
      <c r="Q32" s="13" t="b">
        <v>1</v>
      </c>
      <c r="S32" s="1" t="s">
        <v>623</v>
      </c>
      <c r="T32" s="6" t="str">
        <f t="shared" ca="1" si="0"/>
        <v/>
      </c>
      <c r="U32" s="13" t="b">
        <v>0</v>
      </c>
    </row>
    <row r="33" spans="2:21" x14ac:dyDescent="0.2">
      <c r="D33" s="14"/>
      <c r="G33" s="1" t="s">
        <v>29</v>
      </c>
      <c r="H33" s="6">
        <v>45602</v>
      </c>
      <c r="I33" s="13" t="b">
        <v>1</v>
      </c>
      <c r="K33" s="1" t="s">
        <v>288</v>
      </c>
      <c r="L33" s="6">
        <v>45613</v>
      </c>
      <c r="M33" s="13" t="b">
        <v>1</v>
      </c>
      <c r="O33" s="1" t="s">
        <v>438</v>
      </c>
      <c r="P33" s="6" t="s">
        <v>603</v>
      </c>
      <c r="Q33" s="13" t="b">
        <v>0</v>
      </c>
      <c r="S33" s="1" t="s">
        <v>624</v>
      </c>
      <c r="T33" s="6" t="str">
        <f t="shared" ca="1" si="0"/>
        <v/>
      </c>
      <c r="U33" s="13" t="b">
        <v>0</v>
      </c>
    </row>
    <row r="34" spans="2:21" x14ac:dyDescent="0.2">
      <c r="D34" s="14"/>
      <c r="G34" s="1" t="s">
        <v>30</v>
      </c>
      <c r="H34" s="6">
        <v>45602</v>
      </c>
      <c r="I34" s="13" t="b">
        <v>1</v>
      </c>
      <c r="L34" s="6" t="str">
        <f ca="1">IF(M34=TRUE,TODAY(),"")</f>
        <v/>
      </c>
      <c r="O34" s="1" t="s">
        <v>439</v>
      </c>
      <c r="P34" s="282">
        <v>45616</v>
      </c>
      <c r="Q34" s="13" t="b">
        <v>1</v>
      </c>
      <c r="T34" s="6" t="str">
        <f t="shared" ca="1" si="0"/>
        <v/>
      </c>
      <c r="U34" s="13" t="b">
        <v>0</v>
      </c>
    </row>
    <row r="35" spans="2:21" x14ac:dyDescent="0.2">
      <c r="D35" s="14"/>
      <c r="G35" s="1" t="s">
        <v>31</v>
      </c>
      <c r="H35" s="6">
        <v>45602</v>
      </c>
      <c r="I35" s="13" t="b">
        <v>1</v>
      </c>
      <c r="K35" s="1" t="s">
        <v>289</v>
      </c>
      <c r="L35" s="6">
        <v>45613</v>
      </c>
      <c r="M35" s="13" t="b">
        <v>1</v>
      </c>
      <c r="P35" s="6"/>
      <c r="S35" s="1" t="s">
        <v>625</v>
      </c>
      <c r="T35" s="6" t="str">
        <f t="shared" ca="1" si="0"/>
        <v/>
      </c>
      <c r="U35" s="13" t="b">
        <v>0</v>
      </c>
    </row>
    <row r="36" spans="2:21" x14ac:dyDescent="0.2">
      <c r="D36" s="14"/>
      <c r="G36" s="1" t="s">
        <v>32</v>
      </c>
      <c r="H36" s="6">
        <v>45602</v>
      </c>
      <c r="I36" s="13" t="b">
        <v>1</v>
      </c>
      <c r="K36" s="1" t="s">
        <v>291</v>
      </c>
      <c r="L36" s="6">
        <v>45613</v>
      </c>
      <c r="M36" s="13" t="b">
        <v>1</v>
      </c>
      <c r="O36" s="1" t="s">
        <v>440</v>
      </c>
      <c r="P36" s="6" t="str">
        <f t="shared" ref="P36:P53" ca="1" si="2">IF(Q36=TRUE,TODAY(),"")</f>
        <v/>
      </c>
      <c r="Q36" s="13" t="b">
        <v>0</v>
      </c>
      <c r="T36" s="6" t="str">
        <f t="shared" ca="1" si="0"/>
        <v/>
      </c>
      <c r="U36" s="13" t="b">
        <v>0</v>
      </c>
    </row>
    <row r="37" spans="2:21" x14ac:dyDescent="0.2">
      <c r="G37" s="1" t="s">
        <v>33</v>
      </c>
      <c r="H37" s="6">
        <v>45602</v>
      </c>
      <c r="I37" s="13" t="b">
        <v>1</v>
      </c>
      <c r="L37" s="6" t="str">
        <f ca="1">IF(M37=TRUE,TODAY(),"")</f>
        <v/>
      </c>
      <c r="P37" s="6"/>
      <c r="S37" s="1" t="s">
        <v>626</v>
      </c>
      <c r="T37" s="6" t="str">
        <f t="shared" ca="1" si="0"/>
        <v/>
      </c>
      <c r="U37" s="13" t="b">
        <v>0</v>
      </c>
    </row>
    <row r="38" spans="2:21" x14ac:dyDescent="0.2">
      <c r="H38" s="6"/>
      <c r="K38" s="1" t="s">
        <v>292</v>
      </c>
      <c r="L38" s="6" t="str">
        <f ca="1">IF(M38=TRUE,TODAY(),"")</f>
        <v/>
      </c>
      <c r="M38" s="13" t="b">
        <v>0</v>
      </c>
      <c r="O38" s="1" t="s">
        <v>441</v>
      </c>
      <c r="P38" s="6" t="str">
        <f t="shared" ca="1" si="2"/>
        <v/>
      </c>
      <c r="Q38" s="13" t="b">
        <v>0</v>
      </c>
      <c r="T38" s="6" t="str">
        <f t="shared" ca="1" si="0"/>
        <v/>
      </c>
      <c r="U38" s="13" t="b">
        <v>0</v>
      </c>
    </row>
    <row r="39" spans="2:21" x14ac:dyDescent="0.2">
      <c r="G39" s="1" t="s">
        <v>34</v>
      </c>
      <c r="H39" s="6">
        <v>45602</v>
      </c>
      <c r="I39" s="13" t="b">
        <v>1</v>
      </c>
      <c r="L39" s="6" t="str">
        <f ca="1">IF(M39=TRUE,TODAY(),"")</f>
        <v/>
      </c>
      <c r="P39" s="6"/>
      <c r="T39" s="6" t="str">
        <f t="shared" ca="1" si="0"/>
        <v/>
      </c>
      <c r="U39" s="13" t="b">
        <v>0</v>
      </c>
    </row>
    <row r="40" spans="2:21" x14ac:dyDescent="0.2">
      <c r="G40" s="1" t="s">
        <v>35</v>
      </c>
      <c r="H40" s="6">
        <v>45602</v>
      </c>
      <c r="I40" s="13" t="b">
        <v>1</v>
      </c>
      <c r="K40" s="1" t="s">
        <v>293</v>
      </c>
      <c r="L40" s="6" t="str">
        <f ca="1">IF(M40=TRUE,TODAY(),"")</f>
        <v/>
      </c>
      <c r="M40" s="13" t="b">
        <v>0</v>
      </c>
      <c r="O40" s="1" t="s">
        <v>442</v>
      </c>
      <c r="P40" s="6" t="str">
        <f t="shared" ca="1" si="2"/>
        <v/>
      </c>
      <c r="Q40" s="13" t="b">
        <v>0</v>
      </c>
      <c r="T40" s="6" t="str">
        <f t="shared" ca="1" si="0"/>
        <v/>
      </c>
      <c r="U40" s="13" t="b">
        <v>0</v>
      </c>
    </row>
    <row r="41" spans="2:21" x14ac:dyDescent="0.2">
      <c r="H41" s="6"/>
      <c r="L41" s="6" t="str">
        <f ca="1">IF(M41=TRUE,TODAY(),"")</f>
        <v/>
      </c>
      <c r="P41" s="6"/>
      <c r="T41" s="6" t="str">
        <f t="shared" ca="1" si="0"/>
        <v/>
      </c>
    </row>
    <row r="42" spans="2:21" ht="17" thickBot="1" x14ac:dyDescent="0.25">
      <c r="H42" s="6"/>
      <c r="L42" s="6"/>
      <c r="O42" s="1" t="s">
        <v>660</v>
      </c>
      <c r="P42" s="6" t="str">
        <f t="shared" ca="1" si="2"/>
        <v/>
      </c>
      <c r="Q42" s="13" t="b">
        <v>0</v>
      </c>
      <c r="T42" s="6" t="str">
        <f t="shared" ca="1" si="0"/>
        <v/>
      </c>
    </row>
    <row r="43" spans="2:21" ht="21" x14ac:dyDescent="0.25">
      <c r="B43" s="310" t="s">
        <v>697</v>
      </c>
      <c r="C43" s="255" t="s">
        <v>443</v>
      </c>
      <c r="D43" s="255" t="s">
        <v>444</v>
      </c>
      <c r="E43" s="255" t="s">
        <v>445</v>
      </c>
      <c r="F43" s="256" t="s">
        <v>701</v>
      </c>
      <c r="L43" s="6"/>
      <c r="P43" s="6" t="str">
        <f t="shared" ca="1" si="2"/>
        <v/>
      </c>
    </row>
    <row r="44" spans="2:21" x14ac:dyDescent="0.2">
      <c r="B44" s="311" t="s">
        <v>698</v>
      </c>
      <c r="C44" s="13" t="b">
        <v>1</v>
      </c>
      <c r="D44" s="13" t="b">
        <v>1</v>
      </c>
      <c r="E44" s="13" t="b">
        <v>1</v>
      </c>
      <c r="F44" s="312" t="b">
        <v>0</v>
      </c>
      <c r="L44" s="6"/>
      <c r="P44" s="6" t="str">
        <f t="shared" ca="1" si="2"/>
        <v/>
      </c>
    </row>
    <row r="45" spans="2:21" x14ac:dyDescent="0.2">
      <c r="B45" s="311" t="s">
        <v>699</v>
      </c>
      <c r="C45" s="13" t="b">
        <v>1</v>
      </c>
      <c r="D45" s="13" t="b">
        <v>1</v>
      </c>
      <c r="E45" s="13" t="b">
        <v>1</v>
      </c>
      <c r="F45" s="312" t="b">
        <v>0</v>
      </c>
      <c r="L45" s="6"/>
      <c r="P45" s="6" t="str">
        <f t="shared" ca="1" si="2"/>
        <v/>
      </c>
    </row>
    <row r="46" spans="2:21" x14ac:dyDescent="0.2">
      <c r="B46" s="311" t="s">
        <v>702</v>
      </c>
      <c r="C46" s="13" t="b">
        <v>1</v>
      </c>
      <c r="D46" s="13" t="b">
        <v>0</v>
      </c>
      <c r="E46" s="13" t="b">
        <v>0</v>
      </c>
      <c r="F46" s="312" t="b">
        <v>0</v>
      </c>
      <c r="L46" s="6"/>
      <c r="P46" s="6" t="str">
        <f t="shared" ca="1" si="2"/>
        <v/>
      </c>
    </row>
    <row r="47" spans="2:21" ht="17" thickBot="1" x14ac:dyDescent="0.25">
      <c r="B47" s="313" t="s">
        <v>700</v>
      </c>
      <c r="C47" s="314" t="b">
        <v>0</v>
      </c>
      <c r="D47" s="314" t="b">
        <v>0</v>
      </c>
      <c r="E47" s="314" t="b">
        <v>0</v>
      </c>
      <c r="F47" s="315" t="b">
        <v>0</v>
      </c>
      <c r="L47" s="6"/>
      <c r="P47" s="6" t="str">
        <f t="shared" ca="1" si="2"/>
        <v/>
      </c>
    </row>
    <row r="48" spans="2:21" x14ac:dyDescent="0.2">
      <c r="L48" s="6"/>
      <c r="P48" s="6" t="str">
        <f t="shared" ca="1" si="2"/>
        <v/>
      </c>
    </row>
    <row r="49" spans="2:16" x14ac:dyDescent="0.2">
      <c r="L49" s="6"/>
      <c r="P49" s="6" t="str">
        <f t="shared" ca="1" si="2"/>
        <v/>
      </c>
    </row>
    <row r="50" spans="2:16" x14ac:dyDescent="0.2">
      <c r="L50" s="6"/>
      <c r="P50" s="6" t="str">
        <f t="shared" ca="1" si="2"/>
        <v/>
      </c>
    </row>
    <row r="51" spans="2:16" x14ac:dyDescent="0.2">
      <c r="L51" s="6"/>
      <c r="P51" s="6" t="str">
        <f t="shared" ca="1" si="2"/>
        <v/>
      </c>
    </row>
    <row r="52" spans="2:16" x14ac:dyDescent="0.2">
      <c r="L52" s="6"/>
      <c r="P52" s="6" t="str">
        <f t="shared" ca="1" si="2"/>
        <v/>
      </c>
    </row>
    <row r="53" spans="2:16" x14ac:dyDescent="0.2">
      <c r="P53" s="6" t="str">
        <f t="shared" ca="1" si="2"/>
        <v/>
      </c>
    </row>
    <row r="54" spans="2:16" x14ac:dyDescent="0.2">
      <c r="B54" s="210" t="s">
        <v>749</v>
      </c>
    </row>
    <row r="55" spans="2:16" x14ac:dyDescent="0.2">
      <c r="B55" s="1" t="s">
        <v>751</v>
      </c>
    </row>
    <row r="56" spans="2:16" x14ac:dyDescent="0.2">
      <c r="B56" s="1" t="s">
        <v>750</v>
      </c>
    </row>
    <row r="57" spans="2:16" x14ac:dyDescent="0.2">
      <c r="B57" s="1" t="s">
        <v>875</v>
      </c>
    </row>
  </sheetData>
  <mergeCells count="9">
    <mergeCell ref="S6:U6"/>
    <mergeCell ref="F26:F27"/>
    <mergeCell ref="B6:D6"/>
    <mergeCell ref="G6:I6"/>
    <mergeCell ref="K6:M6"/>
    <mergeCell ref="O6:Q6"/>
    <mergeCell ref="F18:F19"/>
    <mergeCell ref="F21:F24"/>
    <mergeCell ref="F12:F15"/>
  </mergeCells>
  <conditionalFormatting sqref="E2:F2 C2">
    <cfRule type="colorScale" priority="2">
      <colorScale>
        <cfvo type="num" val="5"/>
        <cfvo type="num" val="7"/>
        <cfvo type="num" val="14"/>
        <color theme="5"/>
        <color rgb="FFFFEB84"/>
        <color theme="6" tint="0.79998168889431442"/>
      </colorScale>
    </cfRule>
  </conditionalFormatting>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3C446-F525-0C4E-A6C3-EEAF78CFE4D6}">
  <sheetPr>
    <tabColor theme="1"/>
  </sheetPr>
  <dimension ref="A1:AS521"/>
  <sheetViews>
    <sheetView topLeftCell="A362" zoomScaleNormal="100" workbookViewId="0">
      <selection activeCell="Q508" sqref="Q508:Q513"/>
    </sheetView>
  </sheetViews>
  <sheetFormatPr baseColWidth="10" defaultRowHeight="16" x14ac:dyDescent="0.2"/>
  <cols>
    <col min="1" max="1" width="10.83203125" style="1"/>
    <col min="2" max="2" width="12.1640625" style="1" customWidth="1"/>
    <col min="3" max="3" width="19.33203125" style="1" customWidth="1"/>
    <col min="4" max="16384" width="10.83203125" style="1"/>
  </cols>
  <sheetData>
    <row r="1" spans="1:15" s="47" customFormat="1" x14ac:dyDescent="0.2"/>
    <row r="2" spans="1:15" s="47" customFormat="1" ht="16" customHeight="1" x14ac:dyDescent="0.2">
      <c r="B2" s="508" t="s">
        <v>284</v>
      </c>
      <c r="C2" s="508"/>
    </row>
    <row r="3" spans="1:15" s="47" customFormat="1" ht="16" customHeight="1" x14ac:dyDescent="0.2">
      <c r="B3" s="508"/>
      <c r="C3" s="508"/>
    </row>
    <row r="4" spans="1:15" s="47" customFormat="1" ht="16" customHeight="1" x14ac:dyDescent="0.2">
      <c r="B4" s="508"/>
      <c r="C4" s="508"/>
    </row>
    <row r="5" spans="1:15" s="47" customFormat="1" x14ac:dyDescent="0.2"/>
    <row r="7" spans="1:15" ht="26" x14ac:dyDescent="0.3">
      <c r="A7" s="15" t="s">
        <v>111</v>
      </c>
    </row>
    <row r="8" spans="1:15" x14ac:dyDescent="0.2">
      <c r="A8" s="29" t="s">
        <v>112</v>
      </c>
      <c r="B8" s="29" t="s">
        <v>113</v>
      </c>
      <c r="C8" s="29" t="s">
        <v>114</v>
      </c>
      <c r="D8" s="29" t="s">
        <v>115</v>
      </c>
      <c r="E8" s="29" t="s">
        <v>116</v>
      </c>
      <c r="F8" s="29" t="s">
        <v>117</v>
      </c>
      <c r="G8" s="29" t="s">
        <v>118</v>
      </c>
      <c r="H8" s="29" t="s">
        <v>119</v>
      </c>
      <c r="I8" s="29" t="s">
        <v>120</v>
      </c>
      <c r="J8" s="29" t="s">
        <v>121</v>
      </c>
      <c r="K8" s="29" t="s">
        <v>122</v>
      </c>
      <c r="L8" s="29" t="s">
        <v>123</v>
      </c>
      <c r="M8" s="29" t="s">
        <v>124</v>
      </c>
      <c r="N8" s="29" t="s">
        <v>125</v>
      </c>
      <c r="O8" s="29" t="s">
        <v>102</v>
      </c>
    </row>
    <row r="9" spans="1:15" x14ac:dyDescent="0.2">
      <c r="A9" s="28" t="s">
        <v>37</v>
      </c>
      <c r="B9" s="30" t="s">
        <v>126</v>
      </c>
      <c r="C9" s="28" t="s">
        <v>127</v>
      </c>
      <c r="D9" s="28" t="s">
        <v>128</v>
      </c>
      <c r="E9" s="65" t="s">
        <v>129</v>
      </c>
      <c r="F9" s="31">
        <v>575</v>
      </c>
      <c r="G9" s="31">
        <v>578.5</v>
      </c>
      <c r="H9" s="31">
        <v>579.20000000000005</v>
      </c>
      <c r="I9" s="31">
        <v>580.29999999999995</v>
      </c>
      <c r="J9" s="31">
        <v>581.70000000000005</v>
      </c>
      <c r="K9" s="31">
        <v>587.1</v>
      </c>
      <c r="L9" s="31">
        <v>592.79999999999995</v>
      </c>
      <c r="M9" s="31">
        <v>593.4</v>
      </c>
      <c r="N9" s="31">
        <v>620.1</v>
      </c>
      <c r="O9" s="31">
        <v>708.1</v>
      </c>
    </row>
    <row r="10" spans="1:15" x14ac:dyDescent="0.2">
      <c r="A10" s="28" t="s">
        <v>46</v>
      </c>
      <c r="B10" s="30" t="s">
        <v>126</v>
      </c>
      <c r="C10" s="28" t="s">
        <v>127</v>
      </c>
      <c r="D10" s="28" t="s">
        <v>128</v>
      </c>
      <c r="E10" s="28" t="s">
        <v>129</v>
      </c>
      <c r="F10" s="31">
        <v>2608.9</v>
      </c>
      <c r="G10" s="31">
        <v>2673.3</v>
      </c>
      <c r="H10" s="31">
        <v>2789.6</v>
      </c>
      <c r="I10" s="31">
        <v>2822.5</v>
      </c>
      <c r="J10" s="31">
        <v>2863.5</v>
      </c>
      <c r="K10" s="31">
        <v>2894</v>
      </c>
      <c r="L10" s="31">
        <v>2996</v>
      </c>
      <c r="M10" s="31">
        <v>3084.1</v>
      </c>
      <c r="N10" s="31">
        <v>3256</v>
      </c>
      <c r="O10" s="31">
        <v>3620.5</v>
      </c>
    </row>
    <row r="11" spans="1:15" x14ac:dyDescent="0.2">
      <c r="A11" s="28" t="s">
        <v>41</v>
      </c>
      <c r="B11" s="30" t="s">
        <v>126</v>
      </c>
      <c r="C11" s="28" t="s">
        <v>127</v>
      </c>
      <c r="D11" s="28" t="s">
        <v>128</v>
      </c>
      <c r="E11" s="65" t="s">
        <v>129</v>
      </c>
      <c r="F11" s="31">
        <v>1920.6</v>
      </c>
      <c r="G11" s="31">
        <v>2030.8</v>
      </c>
      <c r="H11" s="31">
        <v>2108.1999999999998</v>
      </c>
      <c r="I11" s="31">
        <v>2212.1</v>
      </c>
      <c r="J11" s="31">
        <v>2272.4</v>
      </c>
      <c r="K11" s="31">
        <v>2384.5</v>
      </c>
      <c r="L11" s="31">
        <v>2575.5</v>
      </c>
      <c r="M11" s="31">
        <v>2719.8</v>
      </c>
      <c r="N11" s="31">
        <v>2943.4</v>
      </c>
      <c r="O11" s="31">
        <v>3435.4</v>
      </c>
    </row>
    <row r="12" spans="1:15" x14ac:dyDescent="0.2">
      <c r="A12" s="28" t="s">
        <v>48</v>
      </c>
      <c r="B12" s="30" t="s">
        <v>126</v>
      </c>
      <c r="C12" s="28" t="s">
        <v>127</v>
      </c>
      <c r="D12" s="28" t="s">
        <v>128</v>
      </c>
      <c r="E12" s="28" t="s">
        <v>129</v>
      </c>
      <c r="F12" s="31">
        <v>2199</v>
      </c>
      <c r="G12" s="31">
        <v>2223.1999999999998</v>
      </c>
      <c r="H12" s="31">
        <v>2252.3000000000002</v>
      </c>
      <c r="I12" s="31">
        <v>2299</v>
      </c>
      <c r="J12" s="31">
        <v>2372.1999999999998</v>
      </c>
      <c r="K12" s="31">
        <v>2455.6</v>
      </c>
      <c r="L12" s="31">
        <v>2625.8</v>
      </c>
      <c r="M12" s="31">
        <v>2642.3</v>
      </c>
      <c r="N12" s="31">
        <v>2787.7</v>
      </c>
      <c r="O12" s="31">
        <v>3024.6</v>
      </c>
    </row>
    <row r="13" spans="1:15" x14ac:dyDescent="0.2">
      <c r="A13" s="28" t="s">
        <v>55</v>
      </c>
      <c r="B13" s="30" t="s">
        <v>126</v>
      </c>
      <c r="C13" s="28" t="s">
        <v>127</v>
      </c>
      <c r="D13" s="28" t="s">
        <v>128</v>
      </c>
      <c r="E13" s="65" t="s">
        <v>129</v>
      </c>
      <c r="F13" s="31">
        <v>803.6</v>
      </c>
      <c r="G13" s="31">
        <v>793.3</v>
      </c>
      <c r="H13" s="31">
        <v>789.4</v>
      </c>
      <c r="I13" s="31">
        <v>790.7</v>
      </c>
      <c r="J13" s="31">
        <v>793.8</v>
      </c>
      <c r="K13" s="31">
        <v>805.3</v>
      </c>
      <c r="L13" s="31">
        <v>815.5</v>
      </c>
      <c r="M13" s="31">
        <v>838.5</v>
      </c>
      <c r="N13" s="31">
        <v>884.2</v>
      </c>
      <c r="O13" s="31">
        <v>1024.3</v>
      </c>
    </row>
    <row r="14" spans="1:15" x14ac:dyDescent="0.2">
      <c r="A14" s="28" t="s">
        <v>45</v>
      </c>
      <c r="B14" s="30" t="s">
        <v>126</v>
      </c>
      <c r="C14" s="28" t="s">
        <v>127</v>
      </c>
      <c r="D14" s="28" t="s">
        <v>128</v>
      </c>
      <c r="E14" s="28" t="s">
        <v>129</v>
      </c>
      <c r="F14" s="31">
        <v>1265.9000000000001</v>
      </c>
      <c r="G14" s="31">
        <v>1240</v>
      </c>
      <c r="H14" s="31">
        <v>1239.3</v>
      </c>
      <c r="I14" s="31">
        <v>1248.2</v>
      </c>
      <c r="J14" s="31">
        <v>1297.7</v>
      </c>
      <c r="K14" s="31">
        <v>1338.5</v>
      </c>
      <c r="L14" s="31">
        <v>1390.9</v>
      </c>
      <c r="M14" s="31">
        <v>1392</v>
      </c>
      <c r="N14" s="31">
        <v>1545.1</v>
      </c>
      <c r="O14" s="31">
        <v>1698.5</v>
      </c>
    </row>
    <row r="17" spans="1:15" ht="26" x14ac:dyDescent="0.3">
      <c r="A17" s="15" t="s">
        <v>130</v>
      </c>
    </row>
    <row r="18" spans="1:15" x14ac:dyDescent="0.2">
      <c r="A18" s="29" t="s">
        <v>112</v>
      </c>
      <c r="B18" s="29" t="s">
        <v>113</v>
      </c>
      <c r="C18" s="29" t="s">
        <v>114</v>
      </c>
      <c r="D18" s="29" t="s">
        <v>115</v>
      </c>
      <c r="E18" s="29" t="s">
        <v>116</v>
      </c>
      <c r="F18" s="29" t="s">
        <v>117</v>
      </c>
      <c r="G18" s="29" t="s">
        <v>118</v>
      </c>
      <c r="H18" s="29" t="s">
        <v>119</v>
      </c>
      <c r="I18" s="29" t="s">
        <v>120</v>
      </c>
      <c r="J18" s="29" t="s">
        <v>121</v>
      </c>
      <c r="K18" s="29" t="s">
        <v>122</v>
      </c>
      <c r="L18" s="29" t="s">
        <v>123</v>
      </c>
      <c r="M18" s="29" t="s">
        <v>124</v>
      </c>
      <c r="N18" s="29" t="s">
        <v>125</v>
      </c>
      <c r="O18" s="29" t="s">
        <v>102</v>
      </c>
    </row>
    <row r="19" spans="1:15" x14ac:dyDescent="0.2">
      <c r="A19" s="28" t="s">
        <v>37</v>
      </c>
      <c r="B19" s="30" t="s">
        <v>126</v>
      </c>
      <c r="C19" s="28" t="s">
        <v>131</v>
      </c>
      <c r="D19" s="28" t="s">
        <v>132</v>
      </c>
      <c r="E19" s="54" t="s">
        <v>133</v>
      </c>
      <c r="F19" s="31">
        <v>86.6</v>
      </c>
      <c r="G19" s="31">
        <v>86.3</v>
      </c>
      <c r="H19" s="31">
        <v>85.7</v>
      </c>
      <c r="I19" s="31">
        <v>84.9</v>
      </c>
      <c r="J19" s="31">
        <v>84.4</v>
      </c>
      <c r="K19" s="31">
        <v>84.2</v>
      </c>
      <c r="L19" s="31">
        <v>84.5</v>
      </c>
      <c r="M19" s="31">
        <v>83.7</v>
      </c>
      <c r="N19" s="31">
        <v>83.3</v>
      </c>
      <c r="O19" s="31">
        <v>83.9</v>
      </c>
    </row>
    <row r="20" spans="1:15" x14ac:dyDescent="0.2">
      <c r="A20" s="28" t="s">
        <v>46</v>
      </c>
      <c r="B20" s="30" t="s">
        <v>126</v>
      </c>
      <c r="C20" s="28" t="s">
        <v>131</v>
      </c>
      <c r="D20" s="28" t="s">
        <v>132</v>
      </c>
      <c r="E20" s="50" t="s">
        <v>133</v>
      </c>
      <c r="F20" s="31">
        <v>386.6</v>
      </c>
      <c r="G20" s="31">
        <v>385.3</v>
      </c>
      <c r="H20" s="31">
        <v>387.1</v>
      </c>
      <c r="I20" s="31">
        <v>384.9</v>
      </c>
      <c r="J20" s="31">
        <v>380.8</v>
      </c>
      <c r="K20" s="31">
        <v>379.7</v>
      </c>
      <c r="L20" s="31">
        <v>390.8</v>
      </c>
      <c r="M20" s="31">
        <v>396.6</v>
      </c>
      <c r="N20" s="31">
        <v>392.2</v>
      </c>
      <c r="O20" s="31">
        <v>388.3</v>
      </c>
    </row>
    <row r="21" spans="1:15" x14ac:dyDescent="0.2">
      <c r="A21" s="28" t="s">
        <v>41</v>
      </c>
      <c r="B21" s="30" t="s">
        <v>126</v>
      </c>
      <c r="C21" s="28" t="s">
        <v>131</v>
      </c>
      <c r="D21" s="28" t="s">
        <v>132</v>
      </c>
      <c r="E21" s="54" t="s">
        <v>133</v>
      </c>
      <c r="F21" s="31">
        <v>333</v>
      </c>
      <c r="G21" s="31">
        <v>346.3</v>
      </c>
      <c r="H21" s="31">
        <v>353.3</v>
      </c>
      <c r="I21" s="31">
        <v>363.2</v>
      </c>
      <c r="J21" s="31">
        <v>360.7</v>
      </c>
      <c r="K21" s="31">
        <v>369.7</v>
      </c>
      <c r="L21" s="31">
        <v>392.3</v>
      </c>
      <c r="M21" s="31">
        <v>403.4</v>
      </c>
      <c r="N21" s="31">
        <v>403.9</v>
      </c>
      <c r="O21" s="31">
        <v>399</v>
      </c>
    </row>
    <row r="22" spans="1:15" x14ac:dyDescent="0.2">
      <c r="A22" s="28" t="s">
        <v>48</v>
      </c>
      <c r="B22" s="30" t="s">
        <v>126</v>
      </c>
      <c r="C22" s="28" t="s">
        <v>131</v>
      </c>
      <c r="D22" s="28" t="s">
        <v>132</v>
      </c>
      <c r="E22" s="50" t="s">
        <v>133</v>
      </c>
      <c r="F22" s="31">
        <v>457.5</v>
      </c>
      <c r="G22" s="31">
        <v>453.4</v>
      </c>
      <c r="H22" s="31">
        <v>452.6</v>
      </c>
      <c r="I22" s="31">
        <v>463.2</v>
      </c>
      <c r="J22" s="31">
        <v>474.1</v>
      </c>
      <c r="K22" s="31">
        <v>487</v>
      </c>
      <c r="L22" s="31">
        <v>533.29999999999995</v>
      </c>
      <c r="M22" s="31">
        <v>530</v>
      </c>
      <c r="N22" s="31">
        <v>530</v>
      </c>
      <c r="O22" s="31">
        <v>535.6</v>
      </c>
    </row>
    <row r="23" spans="1:15" x14ac:dyDescent="0.2">
      <c r="A23" s="28" t="s">
        <v>55</v>
      </c>
      <c r="B23" s="30" t="s">
        <v>126</v>
      </c>
      <c r="C23" s="28" t="s">
        <v>131</v>
      </c>
      <c r="D23" s="28" t="s">
        <v>132</v>
      </c>
      <c r="E23" s="54" t="s">
        <v>133</v>
      </c>
      <c r="F23" s="31">
        <v>167.9</v>
      </c>
      <c r="G23" s="31">
        <v>159.9</v>
      </c>
      <c r="H23" s="31">
        <v>155.1</v>
      </c>
      <c r="I23" s="31">
        <v>152.4</v>
      </c>
      <c r="J23" s="31">
        <v>149.6</v>
      </c>
      <c r="K23" s="31">
        <v>148.19999999999999</v>
      </c>
      <c r="L23" s="31">
        <v>148.4</v>
      </c>
      <c r="M23" s="31">
        <v>148.19999999999999</v>
      </c>
      <c r="N23" s="31">
        <v>147.5</v>
      </c>
      <c r="O23" s="31">
        <v>147.30000000000001</v>
      </c>
    </row>
    <row r="24" spans="1:15" x14ac:dyDescent="0.2">
      <c r="A24" s="28" t="s">
        <v>45</v>
      </c>
      <c r="B24" s="30" t="s">
        <v>126</v>
      </c>
      <c r="C24" s="28" t="s">
        <v>131</v>
      </c>
      <c r="D24" s="28" t="s">
        <v>132</v>
      </c>
      <c r="E24" s="50" t="s">
        <v>133</v>
      </c>
      <c r="F24" s="31">
        <v>303.7</v>
      </c>
      <c r="G24" s="31">
        <v>299.2</v>
      </c>
      <c r="H24" s="31">
        <v>297.3</v>
      </c>
      <c r="I24" s="31">
        <v>294.60000000000002</v>
      </c>
      <c r="J24" s="31">
        <v>297.3</v>
      </c>
      <c r="K24" s="31">
        <v>301.8</v>
      </c>
      <c r="L24" s="31">
        <v>315.39999999999998</v>
      </c>
      <c r="M24" s="31">
        <v>308.8</v>
      </c>
      <c r="N24" s="31">
        <v>305.39999999999998</v>
      </c>
      <c r="O24" s="31">
        <v>305.60000000000002</v>
      </c>
    </row>
    <row r="27" spans="1:15" ht="26" x14ac:dyDescent="0.3">
      <c r="A27" s="15" t="s">
        <v>134</v>
      </c>
    </row>
    <row r="28" spans="1:15" x14ac:dyDescent="0.2">
      <c r="A28" s="29" t="s">
        <v>112</v>
      </c>
      <c r="B28" s="29" t="s">
        <v>113</v>
      </c>
      <c r="C28" s="29" t="s">
        <v>114</v>
      </c>
      <c r="D28" s="29" t="s">
        <v>115</v>
      </c>
      <c r="E28" s="29" t="s">
        <v>116</v>
      </c>
      <c r="F28" s="29" t="s">
        <v>117</v>
      </c>
      <c r="G28" s="29" t="s">
        <v>118</v>
      </c>
      <c r="H28" s="29" t="s">
        <v>119</v>
      </c>
      <c r="I28" s="29" t="s">
        <v>120</v>
      </c>
      <c r="J28" s="29" t="s">
        <v>121</v>
      </c>
      <c r="K28" s="29" t="s">
        <v>122</v>
      </c>
      <c r="L28" s="29" t="s">
        <v>123</v>
      </c>
      <c r="M28" s="29" t="s">
        <v>124</v>
      </c>
      <c r="N28" s="29" t="s">
        <v>125</v>
      </c>
      <c r="O28" s="29" t="s">
        <v>102</v>
      </c>
    </row>
    <row r="29" spans="1:15" x14ac:dyDescent="0.2">
      <c r="A29" s="28" t="s">
        <v>37</v>
      </c>
      <c r="B29" s="30" t="s">
        <v>126</v>
      </c>
      <c r="C29" s="28" t="s">
        <v>135</v>
      </c>
      <c r="D29" s="28" t="s">
        <v>153</v>
      </c>
      <c r="E29" s="54" t="s">
        <v>133</v>
      </c>
      <c r="F29" s="46">
        <v>6.6397228637413397</v>
      </c>
      <c r="G29" s="46">
        <v>6.7033603707995368</v>
      </c>
      <c r="H29" s="46">
        <v>6.7584597432905484</v>
      </c>
      <c r="I29" s="46">
        <v>6.8351001177856299</v>
      </c>
      <c r="J29" s="46">
        <v>6.8921800947867302</v>
      </c>
      <c r="K29" s="46">
        <v>6.9726840855106884</v>
      </c>
      <c r="L29" s="46">
        <v>7.0153846153846153</v>
      </c>
      <c r="M29" s="46">
        <v>7.0896057347670247</v>
      </c>
      <c r="N29" s="46">
        <v>7.4441776710684273</v>
      </c>
      <c r="O29" s="46">
        <v>8.439809296781883</v>
      </c>
    </row>
    <row r="30" spans="1:15" x14ac:dyDescent="0.2">
      <c r="A30" s="28" t="s">
        <v>46</v>
      </c>
      <c r="B30" s="30" t="s">
        <v>126</v>
      </c>
      <c r="C30" s="28" t="s">
        <v>135</v>
      </c>
      <c r="D30" s="28" t="s">
        <v>153</v>
      </c>
      <c r="E30" s="50" t="s">
        <v>133</v>
      </c>
      <c r="F30" s="46">
        <v>6.7483186756337297</v>
      </c>
      <c r="G30" s="46">
        <v>6.9382299506877754</v>
      </c>
      <c r="H30" s="46">
        <v>7.2064066132782223</v>
      </c>
      <c r="I30" s="46">
        <v>7.3330735255910628</v>
      </c>
      <c r="J30" s="46">
        <v>7.5196953781512601</v>
      </c>
      <c r="K30" s="46">
        <v>7.621806689491704</v>
      </c>
      <c r="L30" s="46">
        <v>7.6663254861821901</v>
      </c>
      <c r="M30" s="46">
        <v>7.7763489662128089</v>
      </c>
      <c r="N30" s="46">
        <v>8.3018867924528301</v>
      </c>
      <c r="O30" s="46">
        <v>9.323976306979139</v>
      </c>
    </row>
    <row r="31" spans="1:15" x14ac:dyDescent="0.2">
      <c r="A31" s="28" t="s">
        <v>41</v>
      </c>
      <c r="B31" s="30" t="s">
        <v>126</v>
      </c>
      <c r="C31" s="28" t="s">
        <v>135</v>
      </c>
      <c r="D31" s="28" t="s">
        <v>153</v>
      </c>
      <c r="E31" s="54" t="s">
        <v>133</v>
      </c>
      <c r="F31" s="46">
        <v>5.7675675675675677</v>
      </c>
      <c r="G31" s="46">
        <v>5.8642795264221776</v>
      </c>
      <c r="H31" s="46">
        <v>5.9671667138409283</v>
      </c>
      <c r="I31" s="46">
        <v>6.0905837004405283</v>
      </c>
      <c r="J31" s="46">
        <v>6.2999722761297479</v>
      </c>
      <c r="K31" s="46">
        <v>6.4498241817690021</v>
      </c>
      <c r="L31" s="46">
        <v>6.5651287280142752</v>
      </c>
      <c r="M31" s="46">
        <v>6.7421913733267225</v>
      </c>
      <c r="N31" s="46">
        <v>7.2874473879673189</v>
      </c>
      <c r="O31" s="46">
        <v>8.610025062656641</v>
      </c>
    </row>
    <row r="32" spans="1:15" x14ac:dyDescent="0.2">
      <c r="A32" s="28" t="s">
        <v>48</v>
      </c>
      <c r="B32" s="30" t="s">
        <v>126</v>
      </c>
      <c r="C32" s="28" t="s">
        <v>135</v>
      </c>
      <c r="D32" s="28" t="s">
        <v>153</v>
      </c>
      <c r="E32" s="50" t="s">
        <v>133</v>
      </c>
      <c r="F32" s="46">
        <v>4.8065573770491801</v>
      </c>
      <c r="G32" s="46">
        <v>4.9033965593295106</v>
      </c>
      <c r="H32" s="46">
        <v>4.9763588157313299</v>
      </c>
      <c r="I32" s="46">
        <v>4.9632987910189978</v>
      </c>
      <c r="J32" s="46">
        <v>5.0035857414047671</v>
      </c>
      <c r="K32" s="46">
        <v>5.0422997946611909</v>
      </c>
      <c r="L32" s="46">
        <v>4.9236827301706354</v>
      </c>
      <c r="M32" s="46">
        <v>4.9854716981132077</v>
      </c>
      <c r="N32" s="46">
        <v>5.259811320754717</v>
      </c>
      <c r="O32" s="46">
        <v>5.6471247199402539</v>
      </c>
    </row>
    <row r="33" spans="1:15" x14ac:dyDescent="0.2">
      <c r="A33" s="28" t="s">
        <v>55</v>
      </c>
      <c r="B33" s="30" t="s">
        <v>126</v>
      </c>
      <c r="C33" s="28" t="s">
        <v>135</v>
      </c>
      <c r="D33" s="28" t="s">
        <v>153</v>
      </c>
      <c r="E33" s="54" t="s">
        <v>133</v>
      </c>
      <c r="F33" s="46">
        <v>4.7861822513400831</v>
      </c>
      <c r="G33" s="46">
        <v>4.9612257661038148</v>
      </c>
      <c r="H33" s="46">
        <v>5.0896196002578984</v>
      </c>
      <c r="I33" s="46">
        <v>5.1883202099737531</v>
      </c>
      <c r="J33" s="46">
        <v>5.3061497326203204</v>
      </c>
      <c r="K33" s="46">
        <v>5.4338731443994606</v>
      </c>
      <c r="L33" s="46">
        <v>5.4952830188679247</v>
      </c>
      <c r="M33" s="46">
        <v>5.6578947368421053</v>
      </c>
      <c r="N33" s="46">
        <v>5.9945762711864408</v>
      </c>
      <c r="O33" s="46">
        <v>6.9538357094365244</v>
      </c>
    </row>
    <row r="34" spans="1:15" x14ac:dyDescent="0.2">
      <c r="A34" s="28" t="s">
        <v>45</v>
      </c>
      <c r="B34" s="30" t="s">
        <v>126</v>
      </c>
      <c r="C34" s="28" t="s">
        <v>135</v>
      </c>
      <c r="D34" s="28" t="s">
        <v>153</v>
      </c>
      <c r="E34" s="50" t="s">
        <v>133</v>
      </c>
      <c r="F34" s="46">
        <v>4.1682581494896276</v>
      </c>
      <c r="G34" s="46">
        <v>4.144385026737968</v>
      </c>
      <c r="H34" s="46">
        <v>4.1685166498486375</v>
      </c>
      <c r="I34" s="46">
        <v>4.2369314324507803</v>
      </c>
      <c r="J34" s="46">
        <v>4.3649512277161113</v>
      </c>
      <c r="K34" s="46">
        <v>4.4350563286944995</v>
      </c>
      <c r="L34" s="46">
        <v>4.4099556119213696</v>
      </c>
      <c r="M34" s="46">
        <v>4.5077720207253886</v>
      </c>
      <c r="N34" s="46">
        <v>5.059266535690897</v>
      </c>
      <c r="O34" s="46">
        <v>5.5579188481675397</v>
      </c>
    </row>
    <row r="35" spans="1:15" x14ac:dyDescent="0.2">
      <c r="A35" s="28"/>
      <c r="B35" s="30"/>
      <c r="C35" s="28"/>
      <c r="D35" s="28"/>
      <c r="E35" s="50"/>
      <c r="F35" s="46"/>
      <c r="G35" s="46"/>
      <c r="H35" s="46"/>
      <c r="I35" s="46"/>
      <c r="J35" s="46"/>
      <c r="K35" s="46"/>
      <c r="L35" s="46"/>
      <c r="M35" s="46"/>
      <c r="N35" s="46"/>
      <c r="O35" s="46"/>
    </row>
    <row r="36" spans="1:15" x14ac:dyDescent="0.2">
      <c r="A36" s="28"/>
      <c r="B36" s="30"/>
      <c r="C36" s="28"/>
      <c r="D36" s="28"/>
      <c r="E36" s="50"/>
      <c r="F36" s="46"/>
      <c r="G36" s="46"/>
      <c r="H36" s="46"/>
      <c r="I36" s="46"/>
      <c r="J36" s="46"/>
      <c r="K36" s="46"/>
      <c r="L36" s="46"/>
      <c r="M36" s="46"/>
      <c r="N36" s="46"/>
      <c r="O36" s="46"/>
    </row>
    <row r="37" spans="1:15" ht="26" x14ac:dyDescent="0.3">
      <c r="A37" s="32" t="s">
        <v>192</v>
      </c>
      <c r="B37" s="32"/>
      <c r="C37" s="32"/>
      <c r="D37" s="32"/>
      <c r="E37" s="32"/>
      <c r="F37" s="33"/>
      <c r="G37" s="46"/>
      <c r="H37" s="46"/>
      <c r="I37" s="46"/>
      <c r="J37" s="46"/>
      <c r="K37" s="46"/>
      <c r="L37" s="46"/>
      <c r="M37" s="46"/>
      <c r="N37" s="46"/>
      <c r="O37" s="46"/>
    </row>
    <row r="38" spans="1:15" x14ac:dyDescent="0.2">
      <c r="A38" s="36" t="s">
        <v>112</v>
      </c>
      <c r="B38" s="36" t="s">
        <v>113</v>
      </c>
      <c r="C38" s="36" t="s">
        <v>114</v>
      </c>
      <c r="D38" s="36" t="s">
        <v>115</v>
      </c>
      <c r="E38" s="36" t="s">
        <v>193</v>
      </c>
      <c r="F38" s="36">
        <v>2023</v>
      </c>
      <c r="G38" s="46"/>
      <c r="H38" s="46"/>
      <c r="I38" s="46"/>
      <c r="J38" s="46"/>
      <c r="K38" s="46"/>
      <c r="L38" s="46"/>
      <c r="M38" s="46"/>
      <c r="N38" s="46"/>
      <c r="O38" s="46"/>
    </row>
    <row r="39" spans="1:15" x14ac:dyDescent="0.2">
      <c r="A39" s="37" t="s">
        <v>37</v>
      </c>
      <c r="B39" s="38" t="s">
        <v>126</v>
      </c>
      <c r="C39" s="37" t="s">
        <v>131</v>
      </c>
      <c r="D39" s="37" t="s">
        <v>194</v>
      </c>
      <c r="E39" s="37" t="s">
        <v>195</v>
      </c>
      <c r="F39" s="39">
        <v>7.2</v>
      </c>
      <c r="G39" s="46"/>
      <c r="H39" s="46"/>
      <c r="I39" s="46"/>
      <c r="J39" s="46"/>
      <c r="K39" s="46"/>
      <c r="L39" s="46"/>
      <c r="M39" s="46"/>
      <c r="N39" s="46"/>
      <c r="O39" s="46"/>
    </row>
    <row r="40" spans="1:15" x14ac:dyDescent="0.2">
      <c r="A40" s="37" t="s">
        <v>46</v>
      </c>
      <c r="B40" s="38" t="s">
        <v>126</v>
      </c>
      <c r="C40" s="37" t="s">
        <v>131</v>
      </c>
      <c r="D40" s="37" t="s">
        <v>194</v>
      </c>
      <c r="E40" s="37" t="s">
        <v>195</v>
      </c>
      <c r="F40" s="39">
        <v>5.9</v>
      </c>
      <c r="G40" s="46"/>
      <c r="H40" s="46"/>
      <c r="I40" s="46"/>
      <c r="J40" s="46"/>
      <c r="K40" s="46"/>
      <c r="L40" s="46"/>
      <c r="M40" s="46"/>
      <c r="N40" s="46"/>
      <c r="O40" s="46"/>
    </row>
    <row r="41" spans="1:15" x14ac:dyDescent="0.2">
      <c r="A41" s="37" t="s">
        <v>41</v>
      </c>
      <c r="B41" s="38" t="s">
        <v>126</v>
      </c>
      <c r="C41" s="37" t="s">
        <v>131</v>
      </c>
      <c r="D41" s="37" t="s">
        <v>194</v>
      </c>
      <c r="E41" s="37" t="s">
        <v>195</v>
      </c>
      <c r="F41" s="39">
        <v>4.7</v>
      </c>
      <c r="G41" s="46"/>
      <c r="H41" s="46"/>
      <c r="I41" s="46"/>
      <c r="J41" s="46"/>
      <c r="K41" s="46"/>
      <c r="L41" s="46"/>
      <c r="M41" s="46"/>
      <c r="N41" s="46"/>
      <c r="O41" s="46"/>
    </row>
    <row r="42" spans="1:15" x14ac:dyDescent="0.2">
      <c r="A42" s="37" t="s">
        <v>48</v>
      </c>
      <c r="B42" s="38" t="s">
        <v>126</v>
      </c>
      <c r="C42" s="37" t="s">
        <v>131</v>
      </c>
      <c r="D42" s="37" t="s">
        <v>194</v>
      </c>
      <c r="E42" s="37" t="s">
        <v>195</v>
      </c>
      <c r="F42" s="39">
        <v>9.1</v>
      </c>
      <c r="G42" s="46"/>
      <c r="H42" s="46"/>
      <c r="I42" s="46"/>
      <c r="J42" s="46"/>
      <c r="K42" s="46"/>
      <c r="L42" s="46"/>
      <c r="M42" s="46"/>
      <c r="N42" s="46"/>
      <c r="O42" s="46"/>
    </row>
    <row r="43" spans="1:15" x14ac:dyDescent="0.2">
      <c r="A43" s="37" t="s">
        <v>55</v>
      </c>
      <c r="B43" s="38" t="s">
        <v>126</v>
      </c>
      <c r="C43" s="37" t="s">
        <v>131</v>
      </c>
      <c r="D43" s="37" t="s">
        <v>194</v>
      </c>
      <c r="E43" s="37" t="s">
        <v>195</v>
      </c>
      <c r="F43" s="39">
        <v>8.3000000000000007</v>
      </c>
      <c r="G43" s="46"/>
      <c r="H43" s="46"/>
      <c r="I43" s="46"/>
      <c r="J43" s="46"/>
      <c r="K43" s="46"/>
      <c r="L43" s="46"/>
      <c r="M43" s="46"/>
      <c r="N43" s="46"/>
      <c r="O43" s="46"/>
    </row>
    <row r="44" spans="1:15" x14ac:dyDescent="0.2">
      <c r="A44" s="37" t="s">
        <v>45</v>
      </c>
      <c r="B44" s="38" t="s">
        <v>126</v>
      </c>
      <c r="C44" s="37" t="s">
        <v>131</v>
      </c>
      <c r="D44" s="37" t="s">
        <v>194</v>
      </c>
      <c r="E44" s="37" t="s">
        <v>195</v>
      </c>
      <c r="F44" s="39">
        <v>6.4</v>
      </c>
      <c r="G44" s="46"/>
      <c r="H44" s="46"/>
      <c r="I44" s="46"/>
      <c r="J44" s="46"/>
      <c r="K44" s="46"/>
      <c r="L44" s="46"/>
      <c r="M44" s="46"/>
      <c r="N44" s="46"/>
      <c r="O44" s="46"/>
    </row>
    <row r="45" spans="1:15" x14ac:dyDescent="0.2">
      <c r="A45" s="28"/>
      <c r="B45" s="30"/>
      <c r="C45" s="28"/>
      <c r="D45" s="28"/>
      <c r="E45" s="50"/>
      <c r="F45" s="46"/>
      <c r="G45" s="46"/>
      <c r="H45" s="46"/>
      <c r="I45" s="46"/>
      <c r="J45" s="46"/>
      <c r="K45" s="46"/>
      <c r="L45" s="46"/>
      <c r="M45" s="46"/>
      <c r="N45" s="46"/>
      <c r="O45" s="46"/>
    </row>
    <row r="47" spans="1:15" ht="26" x14ac:dyDescent="0.3">
      <c r="A47" s="15" t="s">
        <v>136</v>
      </c>
    </row>
    <row r="48" spans="1:15" x14ac:dyDescent="0.2">
      <c r="A48" s="34" t="s">
        <v>101</v>
      </c>
      <c r="B48" s="35" t="s">
        <v>117</v>
      </c>
      <c r="C48" s="35" t="s">
        <v>118</v>
      </c>
      <c r="D48" s="35" t="s">
        <v>119</v>
      </c>
      <c r="E48" s="35" t="s">
        <v>120</v>
      </c>
      <c r="F48" s="35" t="s">
        <v>121</v>
      </c>
      <c r="G48" s="35" t="s">
        <v>122</v>
      </c>
      <c r="H48" s="35" t="s">
        <v>123</v>
      </c>
      <c r="I48" s="35" t="s">
        <v>124</v>
      </c>
      <c r="J48" s="35" t="s">
        <v>125</v>
      </c>
      <c r="K48" s="35" t="s">
        <v>102</v>
      </c>
    </row>
    <row r="49" spans="1:11" x14ac:dyDescent="0.2">
      <c r="A49" s="40" t="s">
        <v>37</v>
      </c>
      <c r="B49" s="41">
        <v>11180840</v>
      </c>
      <c r="C49" s="41">
        <v>11237274</v>
      </c>
      <c r="D49" s="41">
        <v>11311117</v>
      </c>
      <c r="E49" s="41">
        <v>11351727</v>
      </c>
      <c r="F49" s="41">
        <v>11398589</v>
      </c>
      <c r="G49" s="41">
        <v>11455519</v>
      </c>
      <c r="H49" s="41">
        <v>11522440</v>
      </c>
      <c r="I49" s="41">
        <v>11554767</v>
      </c>
      <c r="J49" s="41">
        <v>11617623</v>
      </c>
      <c r="K49" s="41">
        <v>11742796</v>
      </c>
    </row>
    <row r="50" spans="1:11" x14ac:dyDescent="0.2">
      <c r="A50" s="40" t="s">
        <v>41</v>
      </c>
      <c r="B50" s="43">
        <v>80767463</v>
      </c>
      <c r="C50" s="43">
        <v>81197537</v>
      </c>
      <c r="D50" s="43">
        <v>82175684</v>
      </c>
      <c r="E50" s="43">
        <v>82521653</v>
      </c>
      <c r="F50" s="43">
        <v>82792351</v>
      </c>
      <c r="G50" s="43">
        <v>83019213</v>
      </c>
      <c r="H50" s="43">
        <v>83166711</v>
      </c>
      <c r="I50" s="43">
        <v>83155031</v>
      </c>
      <c r="J50" s="43">
        <v>83237124</v>
      </c>
      <c r="K50" s="43">
        <v>84358845</v>
      </c>
    </row>
    <row r="51" spans="1:11" x14ac:dyDescent="0.2">
      <c r="A51" s="40" t="s">
        <v>45</v>
      </c>
      <c r="B51" s="41">
        <v>46495744</v>
      </c>
      <c r="C51" s="41">
        <v>46425722</v>
      </c>
      <c r="D51" s="41">
        <v>46418884</v>
      </c>
      <c r="E51" s="41">
        <v>46497393</v>
      </c>
      <c r="F51" s="41">
        <v>46645070</v>
      </c>
      <c r="G51" s="41">
        <v>46918951</v>
      </c>
      <c r="H51" s="41">
        <v>47318050</v>
      </c>
      <c r="I51" s="41">
        <v>47400798</v>
      </c>
      <c r="J51" s="41">
        <v>47486843</v>
      </c>
      <c r="K51" s="41">
        <v>48085361</v>
      </c>
    </row>
    <row r="52" spans="1:11" x14ac:dyDescent="0.2">
      <c r="A52" s="40" t="s">
        <v>46</v>
      </c>
      <c r="B52" s="43">
        <v>66165980</v>
      </c>
      <c r="C52" s="43">
        <v>66458153</v>
      </c>
      <c r="D52" s="43">
        <v>66638391</v>
      </c>
      <c r="E52" s="43">
        <v>66809816</v>
      </c>
      <c r="F52" s="43">
        <v>67026224</v>
      </c>
      <c r="G52" s="43">
        <v>67290471</v>
      </c>
      <c r="H52" s="43">
        <v>67473651</v>
      </c>
      <c r="I52" s="43">
        <v>67728568</v>
      </c>
      <c r="J52" s="43">
        <v>67957053</v>
      </c>
      <c r="K52" s="43">
        <v>68172977</v>
      </c>
    </row>
    <row r="53" spans="1:11" x14ac:dyDescent="0.2">
      <c r="A53" s="40" t="s">
        <v>48</v>
      </c>
      <c r="B53" s="41">
        <v>60345917</v>
      </c>
      <c r="C53" s="41">
        <v>60295497</v>
      </c>
      <c r="D53" s="41">
        <v>60163712</v>
      </c>
      <c r="E53" s="41">
        <v>60066734</v>
      </c>
      <c r="F53" s="41">
        <v>59937769</v>
      </c>
      <c r="G53" s="41">
        <v>59816673</v>
      </c>
      <c r="H53" s="41">
        <v>59641488</v>
      </c>
      <c r="I53" s="41">
        <v>59236213</v>
      </c>
      <c r="J53" s="41">
        <v>59030133</v>
      </c>
      <c r="K53" s="41">
        <v>58997201</v>
      </c>
    </row>
    <row r="54" spans="1:11" x14ac:dyDescent="0.2">
      <c r="A54" s="40" t="s">
        <v>55</v>
      </c>
      <c r="B54" s="43">
        <v>16829289</v>
      </c>
      <c r="C54" s="43">
        <v>16900726</v>
      </c>
      <c r="D54" s="43">
        <v>16979120</v>
      </c>
      <c r="E54" s="43">
        <v>17081507</v>
      </c>
      <c r="F54" s="43">
        <v>17181084</v>
      </c>
      <c r="G54" s="43">
        <v>17282163</v>
      </c>
      <c r="H54" s="43">
        <v>17407585</v>
      </c>
      <c r="I54" s="43">
        <v>17475415</v>
      </c>
      <c r="J54" s="43">
        <v>17590672</v>
      </c>
      <c r="K54" s="43">
        <v>17811291</v>
      </c>
    </row>
    <row r="56" spans="1:11" x14ac:dyDescent="0.2">
      <c r="A56" s="44" t="s">
        <v>137</v>
      </c>
      <c r="B56" s="1" t="s">
        <v>138</v>
      </c>
      <c r="C56" s="1" t="s">
        <v>139</v>
      </c>
      <c r="D56" s="66" t="s">
        <v>140</v>
      </c>
    </row>
    <row r="59" spans="1:11" ht="26" x14ac:dyDescent="0.3">
      <c r="A59" s="15" t="s">
        <v>141</v>
      </c>
    </row>
    <row r="60" spans="1:11" x14ac:dyDescent="0.2">
      <c r="A60" s="34" t="s">
        <v>101</v>
      </c>
      <c r="B60" s="35" t="s">
        <v>117</v>
      </c>
      <c r="C60" s="35" t="s">
        <v>118</v>
      </c>
      <c r="D60" s="35" t="s">
        <v>119</v>
      </c>
      <c r="E60" s="35" t="s">
        <v>120</v>
      </c>
      <c r="F60" s="35" t="s">
        <v>121</v>
      </c>
      <c r="G60" s="35" t="s">
        <v>122</v>
      </c>
      <c r="H60" s="35" t="s">
        <v>123</v>
      </c>
      <c r="I60" s="35" t="s">
        <v>124</v>
      </c>
      <c r="J60" s="35" t="s">
        <v>125</v>
      </c>
      <c r="K60" s="35" t="s">
        <v>102</v>
      </c>
    </row>
    <row r="61" spans="1:11" x14ac:dyDescent="0.2">
      <c r="A61" s="51" t="s">
        <v>46</v>
      </c>
      <c r="B61" s="52">
        <v>2153733.1</v>
      </c>
      <c r="C61" s="52">
        <v>2201401.6</v>
      </c>
      <c r="D61" s="52">
        <v>2231819.2000000002</v>
      </c>
      <c r="E61" s="52">
        <v>2291680.5</v>
      </c>
      <c r="F61" s="52">
        <v>2355362.7999999998</v>
      </c>
      <c r="G61" s="52">
        <v>2432206.7999999998</v>
      </c>
      <c r="H61" s="52">
        <v>2318276.2000000002</v>
      </c>
      <c r="I61" s="52">
        <v>2508102.2999999998</v>
      </c>
      <c r="J61" s="53">
        <v>2655435</v>
      </c>
      <c r="K61" s="52">
        <v>2822454.6</v>
      </c>
    </row>
    <row r="64" spans="1:11" ht="26" x14ac:dyDescent="0.3">
      <c r="A64" s="15" t="s">
        <v>157</v>
      </c>
    </row>
    <row r="65" spans="1:15" x14ac:dyDescent="0.2">
      <c r="A65" s="29" t="s">
        <v>112</v>
      </c>
      <c r="B65" s="29" t="s">
        <v>113</v>
      </c>
      <c r="C65" s="29" t="s">
        <v>114</v>
      </c>
      <c r="D65" s="29" t="s">
        <v>115</v>
      </c>
      <c r="E65" s="29" t="s">
        <v>116</v>
      </c>
      <c r="F65" s="29" t="s">
        <v>117</v>
      </c>
      <c r="G65" s="29" t="s">
        <v>118</v>
      </c>
      <c r="H65" s="29" t="s">
        <v>119</v>
      </c>
      <c r="I65" s="29" t="s">
        <v>120</v>
      </c>
      <c r="J65" s="29" t="s">
        <v>121</v>
      </c>
      <c r="K65" s="29" t="s">
        <v>122</v>
      </c>
      <c r="L65" s="29" t="s">
        <v>123</v>
      </c>
      <c r="M65" s="29" t="s">
        <v>124</v>
      </c>
      <c r="N65" s="29" t="s">
        <v>125</v>
      </c>
      <c r="O65" s="29" t="s">
        <v>102</v>
      </c>
    </row>
    <row r="66" spans="1:15" x14ac:dyDescent="0.2">
      <c r="A66" s="28" t="s">
        <v>46</v>
      </c>
      <c r="B66" s="67" t="s">
        <v>158</v>
      </c>
      <c r="C66" s="28" t="s">
        <v>127</v>
      </c>
      <c r="D66" s="28" t="s">
        <v>128</v>
      </c>
      <c r="E66" s="28" t="s">
        <v>129</v>
      </c>
      <c r="F66" s="31">
        <v>12357</v>
      </c>
      <c r="G66" s="31">
        <v>12638.1</v>
      </c>
      <c r="H66" s="31">
        <v>12941.9</v>
      </c>
      <c r="I66" s="31">
        <v>13253.5</v>
      </c>
      <c r="J66" s="31">
        <v>13533.5</v>
      </c>
      <c r="K66" s="31">
        <v>13593.6</v>
      </c>
      <c r="L66" s="31">
        <v>13934.2</v>
      </c>
      <c r="M66" s="31">
        <v>14437.4</v>
      </c>
      <c r="N66" s="31">
        <v>15392.3</v>
      </c>
      <c r="O66" s="31">
        <v>16921</v>
      </c>
    </row>
    <row r="69" spans="1:15" ht="26" x14ac:dyDescent="0.3">
      <c r="A69" s="15" t="s">
        <v>175</v>
      </c>
    </row>
    <row r="70" spans="1:15" x14ac:dyDescent="0.2">
      <c r="A70" s="29" t="s">
        <v>112</v>
      </c>
      <c r="B70" s="29" t="s">
        <v>113</v>
      </c>
      <c r="C70" s="29" t="s">
        <v>114</v>
      </c>
      <c r="D70" s="29" t="s">
        <v>115</v>
      </c>
      <c r="E70" s="29" t="s">
        <v>117</v>
      </c>
      <c r="F70" s="29" t="s">
        <v>118</v>
      </c>
      <c r="G70" s="29" t="s">
        <v>119</v>
      </c>
      <c r="H70" s="29" t="s">
        <v>120</v>
      </c>
      <c r="I70" s="29" t="s">
        <v>121</v>
      </c>
      <c r="J70" s="29" t="s">
        <v>122</v>
      </c>
      <c r="K70" s="29" t="s">
        <v>123</v>
      </c>
      <c r="L70" s="29" t="s">
        <v>124</v>
      </c>
      <c r="M70" s="29" t="s">
        <v>125</v>
      </c>
      <c r="N70" s="29" t="s">
        <v>102</v>
      </c>
    </row>
    <row r="71" spans="1:15" x14ac:dyDescent="0.2">
      <c r="A71" s="28" t="s">
        <v>37</v>
      </c>
      <c r="B71" s="30" t="s">
        <v>126</v>
      </c>
      <c r="C71" s="28" t="s">
        <v>131</v>
      </c>
      <c r="D71" s="28" t="s">
        <v>132</v>
      </c>
      <c r="E71" s="31">
        <v>86.6</v>
      </c>
      <c r="F71" s="31">
        <v>86.3</v>
      </c>
      <c r="G71" s="31">
        <v>85.7</v>
      </c>
      <c r="H71" s="31">
        <v>84.9</v>
      </c>
      <c r="I71" s="31">
        <v>84.4</v>
      </c>
      <c r="J71" s="31">
        <v>84.2</v>
      </c>
      <c r="K71" s="31">
        <v>84.5</v>
      </c>
      <c r="L71" s="31">
        <v>83.7</v>
      </c>
      <c r="M71" s="31">
        <v>83.3</v>
      </c>
      <c r="N71" s="31">
        <v>83.9</v>
      </c>
    </row>
    <row r="72" spans="1:15" x14ac:dyDescent="0.2">
      <c r="A72" s="28" t="s">
        <v>37</v>
      </c>
      <c r="B72" s="68" t="s">
        <v>176</v>
      </c>
      <c r="C72" s="28" t="s">
        <v>131</v>
      </c>
      <c r="D72" s="28" t="s">
        <v>132</v>
      </c>
      <c r="E72" s="31">
        <v>0.8</v>
      </c>
      <c r="F72" s="31">
        <v>0.9</v>
      </c>
      <c r="G72" s="31">
        <v>0.9</v>
      </c>
      <c r="H72" s="31">
        <v>0.9</v>
      </c>
      <c r="I72" s="31">
        <v>0.9</v>
      </c>
      <c r="J72" s="31">
        <v>0.9</v>
      </c>
      <c r="K72" s="31">
        <v>0.9</v>
      </c>
      <c r="L72" s="31">
        <v>0.9</v>
      </c>
      <c r="M72" s="31">
        <v>0.9</v>
      </c>
      <c r="N72" s="31">
        <v>0.9</v>
      </c>
    </row>
    <row r="73" spans="1:15" x14ac:dyDescent="0.2">
      <c r="A73" s="28" t="s">
        <v>37</v>
      </c>
      <c r="B73" s="68" t="s">
        <v>177</v>
      </c>
      <c r="C73" s="28" t="s">
        <v>131</v>
      </c>
      <c r="D73" s="28" t="s">
        <v>132</v>
      </c>
      <c r="E73" s="31">
        <v>2.4</v>
      </c>
      <c r="F73" s="31">
        <v>2.2999999999999998</v>
      </c>
      <c r="G73" s="31">
        <v>2.4</v>
      </c>
      <c r="H73" s="31">
        <v>2.4</v>
      </c>
      <c r="I73" s="31">
        <v>2.2999999999999998</v>
      </c>
      <c r="J73" s="31">
        <v>2.4</v>
      </c>
      <c r="K73" s="31">
        <v>2.2000000000000002</v>
      </c>
      <c r="L73" s="31">
        <v>2.2000000000000002</v>
      </c>
      <c r="M73" s="31">
        <v>2.4</v>
      </c>
      <c r="N73" s="31">
        <v>2.6</v>
      </c>
    </row>
    <row r="74" spans="1:15" x14ac:dyDescent="0.2">
      <c r="A74" s="28" t="s">
        <v>37</v>
      </c>
      <c r="B74" s="68" t="s">
        <v>178</v>
      </c>
      <c r="C74" s="28" t="s">
        <v>131</v>
      </c>
      <c r="D74" s="28" t="s">
        <v>132</v>
      </c>
      <c r="E74" s="31">
        <v>83.3</v>
      </c>
      <c r="F74" s="31">
        <v>83.1</v>
      </c>
      <c r="G74" s="31">
        <v>82.5</v>
      </c>
      <c r="H74" s="31">
        <v>81.599999999999994</v>
      </c>
      <c r="I74" s="31">
        <v>81.099999999999994</v>
      </c>
      <c r="J74" s="31">
        <v>80.900000000000006</v>
      </c>
      <c r="K74" s="31">
        <v>81.400000000000006</v>
      </c>
      <c r="L74" s="31">
        <v>80.599999999999994</v>
      </c>
      <c r="M74" s="31">
        <v>80</v>
      </c>
      <c r="N74" s="31">
        <v>80.400000000000006</v>
      </c>
    </row>
    <row r="75" spans="1:15" x14ac:dyDescent="0.2">
      <c r="A75" s="55" t="s">
        <v>46</v>
      </c>
      <c r="B75" s="56" t="s">
        <v>126</v>
      </c>
      <c r="C75" s="57" t="s">
        <v>131</v>
      </c>
      <c r="D75" s="57" t="s">
        <v>132</v>
      </c>
      <c r="E75" s="63">
        <v>386.6</v>
      </c>
      <c r="F75" s="63">
        <v>385.3</v>
      </c>
      <c r="G75" s="63">
        <v>387.1</v>
      </c>
      <c r="H75" s="63">
        <v>384.9</v>
      </c>
      <c r="I75" s="63">
        <v>380.8</v>
      </c>
      <c r="J75" s="63">
        <v>379.7</v>
      </c>
      <c r="K75" s="63">
        <v>390.8</v>
      </c>
      <c r="L75" s="63">
        <v>396.6</v>
      </c>
      <c r="M75" s="63">
        <v>392.2</v>
      </c>
      <c r="N75" s="58">
        <v>388.3</v>
      </c>
    </row>
    <row r="76" spans="1:15" x14ac:dyDescent="0.2">
      <c r="A76" s="19" t="s">
        <v>46</v>
      </c>
      <c r="B76" s="59" t="s">
        <v>176</v>
      </c>
      <c r="C76" s="21" t="s">
        <v>131</v>
      </c>
      <c r="D76" s="21" t="s">
        <v>132</v>
      </c>
      <c r="E76" s="61">
        <v>41.5</v>
      </c>
      <c r="F76" s="61">
        <v>42</v>
      </c>
      <c r="G76" s="61">
        <v>40.9</v>
      </c>
      <c r="H76" s="61">
        <v>41</v>
      </c>
      <c r="I76" s="61">
        <v>41.5</v>
      </c>
      <c r="J76" s="61">
        <v>41.8</v>
      </c>
      <c r="K76" s="61">
        <v>42.8</v>
      </c>
      <c r="L76" s="61">
        <v>45</v>
      </c>
      <c r="M76" s="61">
        <v>43.4</v>
      </c>
      <c r="N76" s="22">
        <v>41.6</v>
      </c>
    </row>
    <row r="77" spans="1:15" x14ac:dyDescent="0.2">
      <c r="A77" s="19" t="s">
        <v>46</v>
      </c>
      <c r="B77" s="59" t="s">
        <v>177</v>
      </c>
      <c r="C77" s="21" t="s">
        <v>131</v>
      </c>
      <c r="D77" s="21" t="s">
        <v>132</v>
      </c>
      <c r="E77" s="61">
        <v>11.1</v>
      </c>
      <c r="F77" s="61">
        <v>11.5</v>
      </c>
      <c r="G77" s="61">
        <v>11.8</v>
      </c>
      <c r="H77" s="61">
        <v>12.2</v>
      </c>
      <c r="I77" s="61">
        <v>12.7</v>
      </c>
      <c r="J77" s="61">
        <v>13.2</v>
      </c>
      <c r="K77" s="61">
        <v>12.4</v>
      </c>
      <c r="L77" s="61">
        <v>13</v>
      </c>
      <c r="M77" s="61">
        <v>13.2</v>
      </c>
      <c r="N77" s="22">
        <v>13.3</v>
      </c>
    </row>
    <row r="78" spans="1:15" x14ac:dyDescent="0.2">
      <c r="A78" s="23" t="s">
        <v>46</v>
      </c>
      <c r="B78" s="60" t="s">
        <v>178</v>
      </c>
      <c r="C78" s="25" t="s">
        <v>131</v>
      </c>
      <c r="D78" s="25" t="s">
        <v>132</v>
      </c>
      <c r="E78" s="62">
        <v>334.1</v>
      </c>
      <c r="F78" s="62">
        <v>331.8</v>
      </c>
      <c r="G78" s="62">
        <v>334.5</v>
      </c>
      <c r="H78" s="62">
        <v>331.7</v>
      </c>
      <c r="I78" s="62">
        <v>326.60000000000002</v>
      </c>
      <c r="J78" s="62">
        <v>324.7</v>
      </c>
      <c r="K78" s="62">
        <v>335.6</v>
      </c>
      <c r="L78" s="62">
        <v>338.6</v>
      </c>
      <c r="M78" s="62">
        <v>335.6</v>
      </c>
      <c r="N78" s="26">
        <v>333.4</v>
      </c>
    </row>
    <row r="79" spans="1:15" x14ac:dyDescent="0.2">
      <c r="A79" s="28" t="s">
        <v>41</v>
      </c>
      <c r="B79" s="30" t="s">
        <v>126</v>
      </c>
      <c r="C79" s="28" t="s">
        <v>131</v>
      </c>
      <c r="D79" s="28" t="s">
        <v>132</v>
      </c>
      <c r="E79" s="31">
        <v>333</v>
      </c>
      <c r="F79" s="31">
        <v>346.3</v>
      </c>
      <c r="G79" s="31">
        <v>353.3</v>
      </c>
      <c r="H79" s="31">
        <v>363.2</v>
      </c>
      <c r="I79" s="31">
        <v>360.7</v>
      </c>
      <c r="J79" s="31">
        <v>369.7</v>
      </c>
      <c r="K79" s="31">
        <v>392.3</v>
      </c>
      <c r="L79" s="31">
        <v>403.4</v>
      </c>
      <c r="M79" s="31">
        <v>403.9</v>
      </c>
      <c r="N79" s="31">
        <v>399</v>
      </c>
    </row>
    <row r="80" spans="1:15" x14ac:dyDescent="0.2">
      <c r="A80" s="28" t="s">
        <v>41</v>
      </c>
      <c r="B80" s="68" t="s">
        <v>176</v>
      </c>
      <c r="C80" s="28" t="s">
        <v>131</v>
      </c>
      <c r="D80" s="28" t="s">
        <v>132</v>
      </c>
      <c r="E80" s="31">
        <v>5.2</v>
      </c>
      <c r="F80" s="31">
        <v>6.3</v>
      </c>
      <c r="G80" s="31">
        <v>6.9</v>
      </c>
      <c r="H80" s="31">
        <v>7.3</v>
      </c>
      <c r="I80" s="31">
        <v>7.5</v>
      </c>
      <c r="J80" s="31">
        <v>7.6</v>
      </c>
      <c r="K80" s="31">
        <v>8</v>
      </c>
      <c r="L80" s="31">
        <v>8.3000000000000007</v>
      </c>
      <c r="M80" s="31">
        <v>8.1</v>
      </c>
      <c r="N80" s="31">
        <v>8.4</v>
      </c>
    </row>
    <row r="81" spans="1:14" x14ac:dyDescent="0.2">
      <c r="A81" s="28" t="s">
        <v>41</v>
      </c>
      <c r="B81" s="68" t="s">
        <v>177</v>
      </c>
      <c r="C81" s="28" t="s">
        <v>131</v>
      </c>
      <c r="D81" s="28" t="s">
        <v>132</v>
      </c>
      <c r="E81" s="31">
        <v>18.8</v>
      </c>
      <c r="F81" s="31">
        <v>19.3</v>
      </c>
      <c r="G81" s="31">
        <v>21</v>
      </c>
      <c r="H81" s="31">
        <v>22.1</v>
      </c>
      <c r="I81" s="31">
        <v>23.5</v>
      </c>
      <c r="J81" s="31">
        <v>25.3</v>
      </c>
      <c r="K81" s="31">
        <v>27.5</v>
      </c>
      <c r="L81" s="31">
        <v>29.4</v>
      </c>
      <c r="M81" s="31">
        <v>29.1</v>
      </c>
      <c r="N81" s="31">
        <v>29.7</v>
      </c>
    </row>
    <row r="82" spans="1:14" x14ac:dyDescent="0.2">
      <c r="A82" s="28" t="s">
        <v>41</v>
      </c>
      <c r="B82" s="68" t="s">
        <v>178</v>
      </c>
      <c r="C82" s="28" t="s">
        <v>131</v>
      </c>
      <c r="D82" s="28" t="s">
        <v>132</v>
      </c>
      <c r="E82" s="31">
        <v>309</v>
      </c>
      <c r="F82" s="31">
        <v>320.60000000000002</v>
      </c>
      <c r="G82" s="31">
        <v>325.39999999999998</v>
      </c>
      <c r="H82" s="31">
        <v>333.8</v>
      </c>
      <c r="I82" s="31">
        <v>329.7</v>
      </c>
      <c r="J82" s="31">
        <v>336.8</v>
      </c>
      <c r="K82" s="31">
        <v>356.8</v>
      </c>
      <c r="L82" s="31">
        <v>365.8</v>
      </c>
      <c r="M82" s="31">
        <v>366.6</v>
      </c>
      <c r="N82" s="31">
        <v>360.9</v>
      </c>
    </row>
    <row r="83" spans="1:14" x14ac:dyDescent="0.2">
      <c r="A83" s="28" t="s">
        <v>48</v>
      </c>
      <c r="B83" s="30" t="s">
        <v>126</v>
      </c>
      <c r="C83" s="28" t="s">
        <v>131</v>
      </c>
      <c r="D83" s="28" t="s">
        <v>132</v>
      </c>
      <c r="E83" s="31">
        <v>457.5</v>
      </c>
      <c r="F83" s="31">
        <v>453.4</v>
      </c>
      <c r="G83" s="31">
        <v>452.6</v>
      </c>
      <c r="H83" s="31">
        <v>463.2</v>
      </c>
      <c r="I83" s="31">
        <v>474.1</v>
      </c>
      <c r="J83" s="31">
        <v>487</v>
      </c>
      <c r="K83" s="31">
        <v>533.29999999999995</v>
      </c>
      <c r="L83" s="31">
        <v>530</v>
      </c>
      <c r="M83" s="31">
        <v>530</v>
      </c>
      <c r="N83" s="31">
        <v>535.6</v>
      </c>
    </row>
    <row r="84" spans="1:14" x14ac:dyDescent="0.2">
      <c r="A84" s="28" t="s">
        <v>48</v>
      </c>
      <c r="B84" s="68" t="s">
        <v>176</v>
      </c>
      <c r="C84" s="28" t="s">
        <v>131</v>
      </c>
      <c r="D84" s="28" t="s">
        <v>132</v>
      </c>
      <c r="E84" s="31">
        <v>16.5</v>
      </c>
      <c r="F84" s="31">
        <v>17.100000000000001</v>
      </c>
      <c r="G84" s="31">
        <v>17.7</v>
      </c>
      <c r="H84" s="31">
        <v>18.8</v>
      </c>
      <c r="I84" s="31">
        <v>20.100000000000001</v>
      </c>
      <c r="J84" s="31">
        <v>21.3</v>
      </c>
      <c r="K84" s="31">
        <v>21.6</v>
      </c>
      <c r="L84" s="31">
        <v>21.3</v>
      </c>
      <c r="M84" s="31">
        <v>20.6</v>
      </c>
      <c r="N84" s="31">
        <v>20.3</v>
      </c>
    </row>
    <row r="85" spans="1:14" x14ac:dyDescent="0.2">
      <c r="A85" s="28" t="s">
        <v>48</v>
      </c>
      <c r="B85" s="68" t="s">
        <v>177</v>
      </c>
      <c r="C85" s="28" t="s">
        <v>131</v>
      </c>
      <c r="D85" s="28" t="s">
        <v>132</v>
      </c>
      <c r="E85" s="31">
        <v>13.1</v>
      </c>
      <c r="F85" s="31">
        <v>12.9</v>
      </c>
      <c r="G85" s="31">
        <v>13</v>
      </c>
      <c r="H85" s="31">
        <v>13</v>
      </c>
      <c r="I85" s="31">
        <v>13.7</v>
      </c>
      <c r="J85" s="31">
        <v>14.8</v>
      </c>
      <c r="K85" s="31">
        <v>13.6</v>
      </c>
      <c r="L85" s="31">
        <v>14.1</v>
      </c>
      <c r="M85" s="31">
        <v>14.6</v>
      </c>
      <c r="N85" s="31">
        <v>15.2</v>
      </c>
    </row>
    <row r="86" spans="1:14" x14ac:dyDescent="0.2">
      <c r="A86" s="28" t="s">
        <v>48</v>
      </c>
      <c r="B86" s="68" t="s">
        <v>178</v>
      </c>
      <c r="C86" s="28" t="s">
        <v>131</v>
      </c>
      <c r="D86" s="28" t="s">
        <v>132</v>
      </c>
      <c r="E86" s="31">
        <v>428</v>
      </c>
      <c r="F86" s="31">
        <v>423.4</v>
      </c>
      <c r="G86" s="31">
        <v>421.9</v>
      </c>
      <c r="H86" s="31">
        <v>431.4</v>
      </c>
      <c r="I86" s="31">
        <v>440.3</v>
      </c>
      <c r="J86" s="31">
        <v>450.9</v>
      </c>
      <c r="K86" s="31">
        <v>498.1</v>
      </c>
      <c r="L86" s="31">
        <v>494.6</v>
      </c>
      <c r="M86" s="31">
        <v>494.8</v>
      </c>
      <c r="N86" s="31">
        <v>500.1</v>
      </c>
    </row>
    <row r="87" spans="1:14" x14ac:dyDescent="0.2">
      <c r="A87" s="28" t="s">
        <v>55</v>
      </c>
      <c r="B87" s="30" t="s">
        <v>126</v>
      </c>
      <c r="C87" s="28" t="s">
        <v>131</v>
      </c>
      <c r="D87" s="28" t="s">
        <v>132</v>
      </c>
      <c r="E87" s="31">
        <v>167.9</v>
      </c>
      <c r="F87" s="31">
        <v>159.9</v>
      </c>
      <c r="G87" s="31">
        <v>155.1</v>
      </c>
      <c r="H87" s="31">
        <v>152.4</v>
      </c>
      <c r="I87" s="31">
        <v>149.6</v>
      </c>
      <c r="J87" s="31">
        <v>148.19999999999999</v>
      </c>
      <c r="K87" s="31">
        <v>148.4</v>
      </c>
      <c r="L87" s="31">
        <v>148.19999999999999</v>
      </c>
      <c r="M87" s="31">
        <v>147.5</v>
      </c>
      <c r="N87" s="31">
        <v>147.30000000000001</v>
      </c>
    </row>
    <row r="88" spans="1:14" x14ac:dyDescent="0.2">
      <c r="A88" s="28" t="s">
        <v>55</v>
      </c>
      <c r="B88" s="68" t="s">
        <v>176</v>
      </c>
      <c r="C88" s="28" t="s">
        <v>131</v>
      </c>
      <c r="D88" s="28" t="s">
        <v>132</v>
      </c>
      <c r="E88" s="31">
        <v>2.2000000000000002</v>
      </c>
      <c r="F88" s="31">
        <v>3.1</v>
      </c>
      <c r="G88" s="31">
        <v>3.5</v>
      </c>
      <c r="H88" s="31">
        <v>3.8</v>
      </c>
      <c r="I88" s="31">
        <v>4.2</v>
      </c>
      <c r="J88" s="31">
        <v>4.5</v>
      </c>
      <c r="K88" s="31">
        <v>4.8</v>
      </c>
      <c r="L88" s="31">
        <v>5</v>
      </c>
      <c r="M88" s="31">
        <v>5.2</v>
      </c>
      <c r="N88" s="31">
        <v>5.3</v>
      </c>
    </row>
    <row r="89" spans="1:14" x14ac:dyDescent="0.2">
      <c r="A89" s="28" t="s">
        <v>55</v>
      </c>
      <c r="B89" s="68" t="s">
        <v>177</v>
      </c>
      <c r="C89" s="28" t="s">
        <v>131</v>
      </c>
      <c r="D89" s="28" t="s">
        <v>132</v>
      </c>
      <c r="E89" s="31">
        <v>6</v>
      </c>
      <c r="F89" s="31">
        <v>6.1</v>
      </c>
      <c r="G89" s="31">
        <v>6.3</v>
      </c>
      <c r="H89" s="31">
        <v>6.4</v>
      </c>
      <c r="I89" s="31">
        <v>6.6</v>
      </c>
      <c r="J89" s="31">
        <v>6.9</v>
      </c>
      <c r="K89" s="31">
        <v>6.8</v>
      </c>
      <c r="L89" s="31">
        <v>7.4</v>
      </c>
      <c r="M89" s="31">
        <v>7.8</v>
      </c>
      <c r="N89" s="31">
        <v>7.8</v>
      </c>
    </row>
    <row r="90" spans="1:14" x14ac:dyDescent="0.2">
      <c r="A90" s="28" t="s">
        <v>55</v>
      </c>
      <c r="B90" s="68" t="s">
        <v>178</v>
      </c>
      <c r="C90" s="28" t="s">
        <v>131</v>
      </c>
      <c r="D90" s="28" t="s">
        <v>132</v>
      </c>
      <c r="E90" s="31">
        <v>159.69999999999999</v>
      </c>
      <c r="F90" s="31">
        <v>150.80000000000001</v>
      </c>
      <c r="G90" s="31">
        <v>145.30000000000001</v>
      </c>
      <c r="H90" s="31">
        <v>142.19999999999999</v>
      </c>
      <c r="I90" s="31">
        <v>138.9</v>
      </c>
      <c r="J90" s="31">
        <v>136.80000000000001</v>
      </c>
      <c r="K90" s="31">
        <v>136.80000000000001</v>
      </c>
      <c r="L90" s="31">
        <v>135.80000000000001</v>
      </c>
      <c r="M90" s="31">
        <v>134.5</v>
      </c>
      <c r="N90" s="31">
        <v>134.19999999999999</v>
      </c>
    </row>
    <row r="91" spans="1:14" x14ac:dyDescent="0.2">
      <c r="A91" s="28" t="s">
        <v>45</v>
      </c>
      <c r="B91" s="30" t="s">
        <v>126</v>
      </c>
      <c r="C91" s="28" t="s">
        <v>131</v>
      </c>
      <c r="D91" s="28" t="s">
        <v>132</v>
      </c>
      <c r="E91" s="31">
        <v>303.7</v>
      </c>
      <c r="F91" s="31">
        <v>299.2</v>
      </c>
      <c r="G91" s="31">
        <v>297.3</v>
      </c>
      <c r="H91" s="31">
        <v>294.60000000000002</v>
      </c>
      <c r="I91" s="31">
        <v>297.3</v>
      </c>
      <c r="J91" s="31">
        <v>301.8</v>
      </c>
      <c r="K91" s="31">
        <v>315.39999999999998</v>
      </c>
      <c r="L91" s="31">
        <v>308.8</v>
      </c>
      <c r="M91" s="31">
        <v>305.39999999999998</v>
      </c>
      <c r="N91" s="31">
        <v>305.60000000000002</v>
      </c>
    </row>
    <row r="92" spans="1:14" x14ac:dyDescent="0.2">
      <c r="A92" s="28" t="s">
        <v>45</v>
      </c>
      <c r="B92" s="68" t="s">
        <v>176</v>
      </c>
      <c r="C92" s="28" t="s">
        <v>131</v>
      </c>
      <c r="D92" s="28" t="s">
        <v>132</v>
      </c>
      <c r="E92" s="31">
        <v>6.3</v>
      </c>
      <c r="F92" s="31">
        <v>6.4</v>
      </c>
      <c r="G92" s="31">
        <v>6.7</v>
      </c>
      <c r="H92" s="31">
        <v>7</v>
      </c>
      <c r="I92" s="31">
        <v>7.3</v>
      </c>
      <c r="J92" s="31">
        <v>7.6</v>
      </c>
      <c r="K92" s="31">
        <v>8.3000000000000007</v>
      </c>
      <c r="L92" s="31">
        <v>8.9</v>
      </c>
      <c r="M92" s="31">
        <v>9.1</v>
      </c>
      <c r="N92" s="31">
        <v>9.4</v>
      </c>
    </row>
    <row r="93" spans="1:14" x14ac:dyDescent="0.2">
      <c r="A93" s="28" t="s">
        <v>45</v>
      </c>
      <c r="B93" s="68" t="s">
        <v>177</v>
      </c>
      <c r="C93" s="28" t="s">
        <v>131</v>
      </c>
      <c r="D93" s="28" t="s">
        <v>132</v>
      </c>
      <c r="E93" s="31">
        <v>7.4</v>
      </c>
      <c r="F93" s="31">
        <v>7.8</v>
      </c>
      <c r="G93" s="31">
        <v>7.7</v>
      </c>
      <c r="H93" s="31">
        <v>7.5</v>
      </c>
      <c r="I93" s="31">
        <v>7.4</v>
      </c>
      <c r="J93" s="31">
        <v>7.2</v>
      </c>
      <c r="K93" s="31">
        <v>6.9</v>
      </c>
      <c r="L93" s="31">
        <v>7.3</v>
      </c>
      <c r="M93" s="31">
        <v>7.5</v>
      </c>
      <c r="N93" s="31">
        <v>7.7</v>
      </c>
    </row>
    <row r="94" spans="1:14" x14ac:dyDescent="0.2">
      <c r="A94" s="28" t="s">
        <v>45</v>
      </c>
      <c r="B94" s="68" t="s">
        <v>178</v>
      </c>
      <c r="C94" s="28" t="s">
        <v>131</v>
      </c>
      <c r="D94" s="28" t="s">
        <v>132</v>
      </c>
      <c r="E94" s="31">
        <v>290</v>
      </c>
      <c r="F94" s="31">
        <v>285</v>
      </c>
      <c r="G94" s="31">
        <v>282.89999999999998</v>
      </c>
      <c r="H94" s="31">
        <v>280</v>
      </c>
      <c r="I94" s="31">
        <v>282.60000000000002</v>
      </c>
      <c r="J94" s="31">
        <v>286.89999999999998</v>
      </c>
      <c r="K94" s="31">
        <v>300.2</v>
      </c>
      <c r="L94" s="31">
        <v>292.7</v>
      </c>
      <c r="M94" s="31">
        <v>288.8</v>
      </c>
      <c r="N94" s="31">
        <v>288.5</v>
      </c>
    </row>
    <row r="97" spans="1:15" ht="26" x14ac:dyDescent="0.3">
      <c r="A97" s="15" t="s">
        <v>179</v>
      </c>
    </row>
    <row r="98" spans="1:15" x14ac:dyDescent="0.2">
      <c r="A98" s="29" t="s">
        <v>112</v>
      </c>
      <c r="B98" s="29" t="s">
        <v>113</v>
      </c>
      <c r="C98" s="29" t="s">
        <v>114</v>
      </c>
      <c r="D98" s="29" t="s">
        <v>115</v>
      </c>
      <c r="E98" s="29" t="s">
        <v>116</v>
      </c>
      <c r="F98" s="29" t="s">
        <v>117</v>
      </c>
      <c r="G98" s="29" t="s">
        <v>118</v>
      </c>
      <c r="H98" s="29" t="s">
        <v>119</v>
      </c>
      <c r="I98" s="29" t="s">
        <v>120</v>
      </c>
      <c r="J98" s="29" t="s">
        <v>121</v>
      </c>
      <c r="K98" s="29" t="s">
        <v>122</v>
      </c>
      <c r="L98" s="29" t="s">
        <v>123</v>
      </c>
      <c r="M98" s="29" t="s">
        <v>124</v>
      </c>
      <c r="N98" s="29" t="s">
        <v>125</v>
      </c>
      <c r="O98" s="29" t="s">
        <v>102</v>
      </c>
    </row>
    <row r="99" spans="1:15" x14ac:dyDescent="0.2">
      <c r="A99" s="28" t="s">
        <v>37</v>
      </c>
      <c r="B99" s="30" t="s">
        <v>126</v>
      </c>
      <c r="C99" s="28" t="s">
        <v>127</v>
      </c>
      <c r="D99" s="28" t="s">
        <v>128</v>
      </c>
      <c r="E99" s="28" t="s">
        <v>129</v>
      </c>
      <c r="F99" s="31">
        <v>575</v>
      </c>
      <c r="G99" s="31">
        <v>578.5</v>
      </c>
      <c r="H99" s="31">
        <v>579.20000000000005</v>
      </c>
      <c r="I99" s="31">
        <v>580.29999999999995</v>
      </c>
      <c r="J99" s="31">
        <v>581.70000000000005</v>
      </c>
      <c r="K99" s="31">
        <v>587.1</v>
      </c>
      <c r="L99" s="31">
        <v>592.79999999999995</v>
      </c>
      <c r="M99" s="31">
        <v>593.4</v>
      </c>
      <c r="N99" s="31">
        <v>620.1</v>
      </c>
      <c r="O99" s="31">
        <v>708.1</v>
      </c>
    </row>
    <row r="100" spans="1:15" x14ac:dyDescent="0.2">
      <c r="A100" s="28" t="s">
        <v>37</v>
      </c>
      <c r="B100" s="68" t="s">
        <v>176</v>
      </c>
      <c r="C100" s="28" t="s">
        <v>127</v>
      </c>
      <c r="D100" s="28" t="s">
        <v>128</v>
      </c>
      <c r="E100" s="28" t="s">
        <v>129</v>
      </c>
      <c r="F100" s="31">
        <v>8.6</v>
      </c>
      <c r="G100" s="31">
        <v>8.9</v>
      </c>
      <c r="H100" s="31">
        <v>8.9</v>
      </c>
      <c r="I100" s="31">
        <v>9.8000000000000007</v>
      </c>
      <c r="J100" s="31">
        <v>10.3</v>
      </c>
      <c r="K100" s="31">
        <v>10.7</v>
      </c>
      <c r="L100" s="31">
        <v>10.4</v>
      </c>
      <c r="M100" s="31">
        <v>10.6</v>
      </c>
      <c r="N100" s="31">
        <v>11.1</v>
      </c>
      <c r="O100" s="31">
        <v>12.6</v>
      </c>
    </row>
    <row r="101" spans="1:15" x14ac:dyDescent="0.2">
      <c r="A101" s="28" t="s">
        <v>37</v>
      </c>
      <c r="B101" s="68" t="s">
        <v>177</v>
      </c>
      <c r="C101" s="28" t="s">
        <v>127</v>
      </c>
      <c r="D101" s="28" t="s">
        <v>128</v>
      </c>
      <c r="E101" s="28" t="s">
        <v>129</v>
      </c>
      <c r="F101" s="31">
        <v>30.9</v>
      </c>
      <c r="G101" s="31">
        <v>31.4</v>
      </c>
      <c r="H101" s="31">
        <v>32.1</v>
      </c>
      <c r="I101" s="31">
        <v>32.799999999999997</v>
      </c>
      <c r="J101" s="31">
        <v>33.4</v>
      </c>
      <c r="K101" s="31">
        <v>34.299999999999997</v>
      </c>
      <c r="L101" s="31">
        <v>32</v>
      </c>
      <c r="M101" s="31">
        <v>32.9</v>
      </c>
      <c r="N101" s="31">
        <v>37.799999999999997</v>
      </c>
      <c r="O101" s="31">
        <v>46.9</v>
      </c>
    </row>
    <row r="102" spans="1:15" x14ac:dyDescent="0.2">
      <c r="A102" s="28" t="s">
        <v>37</v>
      </c>
      <c r="B102" s="68" t="s">
        <v>178</v>
      </c>
      <c r="C102" s="28" t="s">
        <v>127</v>
      </c>
      <c r="D102" s="28" t="s">
        <v>128</v>
      </c>
      <c r="E102" s="28" t="s">
        <v>129</v>
      </c>
      <c r="F102" s="31">
        <v>535.5</v>
      </c>
      <c r="G102" s="31">
        <v>538.29999999999995</v>
      </c>
      <c r="H102" s="31">
        <v>538.1</v>
      </c>
      <c r="I102" s="31">
        <v>537.70000000000005</v>
      </c>
      <c r="J102" s="31">
        <v>538</v>
      </c>
      <c r="K102" s="31">
        <v>542.1</v>
      </c>
      <c r="L102" s="31">
        <v>550.4</v>
      </c>
      <c r="M102" s="31">
        <v>550</v>
      </c>
      <c r="N102" s="31">
        <v>571.20000000000005</v>
      </c>
      <c r="O102" s="31">
        <v>648.6</v>
      </c>
    </row>
    <row r="103" spans="1:15" x14ac:dyDescent="0.2">
      <c r="A103" s="55" t="s">
        <v>46</v>
      </c>
      <c r="B103" s="56" t="s">
        <v>126</v>
      </c>
      <c r="C103" s="57" t="s">
        <v>127</v>
      </c>
      <c r="D103" s="57" t="s">
        <v>128</v>
      </c>
      <c r="E103" s="57" t="s">
        <v>129</v>
      </c>
      <c r="F103" s="63">
        <v>2608.9</v>
      </c>
      <c r="G103" s="63">
        <v>2673.3</v>
      </c>
      <c r="H103" s="63">
        <v>2789.6</v>
      </c>
      <c r="I103" s="63">
        <v>2822.5</v>
      </c>
      <c r="J103" s="63">
        <v>2863.5</v>
      </c>
      <c r="K103" s="63">
        <v>2894</v>
      </c>
      <c r="L103" s="63">
        <v>2996</v>
      </c>
      <c r="M103" s="63">
        <v>3084.1</v>
      </c>
      <c r="N103" s="63">
        <v>3256</v>
      </c>
      <c r="O103" s="58">
        <v>3620.5</v>
      </c>
    </row>
    <row r="104" spans="1:15" x14ac:dyDescent="0.2">
      <c r="A104" s="19" t="s">
        <v>46</v>
      </c>
      <c r="B104" s="59" t="s">
        <v>176</v>
      </c>
      <c r="C104" s="21" t="s">
        <v>127</v>
      </c>
      <c r="D104" s="21" t="s">
        <v>128</v>
      </c>
      <c r="E104" s="21" t="s">
        <v>129</v>
      </c>
      <c r="F104" s="61">
        <v>339.1</v>
      </c>
      <c r="G104" s="61">
        <v>372.1</v>
      </c>
      <c r="H104" s="61">
        <v>401.3</v>
      </c>
      <c r="I104" s="61">
        <v>428</v>
      </c>
      <c r="J104" s="61">
        <v>454.2</v>
      </c>
      <c r="K104" s="61">
        <v>471.3</v>
      </c>
      <c r="L104" s="61">
        <v>497.7</v>
      </c>
      <c r="M104" s="61">
        <v>533.79999999999995</v>
      </c>
      <c r="N104" s="61">
        <v>552.6</v>
      </c>
      <c r="O104" s="22">
        <v>597</v>
      </c>
    </row>
    <row r="105" spans="1:15" x14ac:dyDescent="0.2">
      <c r="A105" s="19" t="s">
        <v>46</v>
      </c>
      <c r="B105" s="59" t="s">
        <v>177</v>
      </c>
      <c r="C105" s="21" t="s">
        <v>127</v>
      </c>
      <c r="D105" s="21" t="s">
        <v>128</v>
      </c>
      <c r="E105" s="21" t="s">
        <v>129</v>
      </c>
      <c r="F105" s="61">
        <v>144.1</v>
      </c>
      <c r="G105" s="61">
        <v>151.4</v>
      </c>
      <c r="H105" s="61">
        <v>158.69999999999999</v>
      </c>
      <c r="I105" s="61">
        <v>166.1</v>
      </c>
      <c r="J105" s="61">
        <v>176.2</v>
      </c>
      <c r="K105" s="61">
        <v>186.4</v>
      </c>
      <c r="L105" s="61">
        <v>178.5</v>
      </c>
      <c r="M105" s="61">
        <v>189.2</v>
      </c>
      <c r="N105" s="61">
        <v>204.1</v>
      </c>
      <c r="O105" s="22">
        <v>225.3</v>
      </c>
    </row>
    <row r="106" spans="1:15" x14ac:dyDescent="0.2">
      <c r="A106" s="23" t="s">
        <v>46</v>
      </c>
      <c r="B106" s="60" t="s">
        <v>178</v>
      </c>
      <c r="C106" s="25" t="s">
        <v>127</v>
      </c>
      <c r="D106" s="25" t="s">
        <v>128</v>
      </c>
      <c r="E106" s="25" t="s">
        <v>129</v>
      </c>
      <c r="F106" s="62">
        <v>2125.6999999999998</v>
      </c>
      <c r="G106" s="62">
        <v>2149.8000000000002</v>
      </c>
      <c r="H106" s="62">
        <v>2229.6</v>
      </c>
      <c r="I106" s="62">
        <v>2228.4</v>
      </c>
      <c r="J106" s="62">
        <v>2233.1999999999998</v>
      </c>
      <c r="K106" s="62">
        <v>2236.3000000000002</v>
      </c>
      <c r="L106" s="62">
        <v>2319.8000000000002</v>
      </c>
      <c r="M106" s="62">
        <v>2361.1</v>
      </c>
      <c r="N106" s="62">
        <v>2499.4</v>
      </c>
      <c r="O106" s="26">
        <v>2798.2</v>
      </c>
    </row>
    <row r="107" spans="1:15" x14ac:dyDescent="0.2">
      <c r="A107" s="28" t="s">
        <v>41</v>
      </c>
      <c r="B107" s="30" t="s">
        <v>126</v>
      </c>
      <c r="C107" s="28" t="s">
        <v>127</v>
      </c>
      <c r="D107" s="28" t="s">
        <v>128</v>
      </c>
      <c r="E107" s="28" t="s">
        <v>129</v>
      </c>
      <c r="F107" s="31">
        <v>1920.6</v>
      </c>
      <c r="G107" s="31">
        <v>2030.8</v>
      </c>
      <c r="H107" s="31">
        <v>2108.1999999999998</v>
      </c>
      <c r="I107" s="31">
        <v>2212.1</v>
      </c>
      <c r="J107" s="31">
        <v>2272.4</v>
      </c>
      <c r="K107" s="31">
        <v>2384.5</v>
      </c>
      <c r="L107" s="31">
        <v>2575.5</v>
      </c>
      <c r="M107" s="31">
        <v>2719.8</v>
      </c>
      <c r="N107" s="31">
        <v>2943.4</v>
      </c>
      <c r="O107" s="31">
        <v>3435.4</v>
      </c>
    </row>
    <row r="108" spans="1:15" x14ac:dyDescent="0.2">
      <c r="A108" s="28" t="s">
        <v>41</v>
      </c>
      <c r="B108" s="68" t="s">
        <v>176</v>
      </c>
      <c r="C108" s="28" t="s">
        <v>127</v>
      </c>
      <c r="D108" s="28" t="s">
        <v>128</v>
      </c>
      <c r="E108" s="28" t="s">
        <v>129</v>
      </c>
      <c r="F108" s="31">
        <v>59.6</v>
      </c>
      <c r="G108" s="31">
        <v>74.3</v>
      </c>
      <c r="H108" s="31">
        <v>82</v>
      </c>
      <c r="I108" s="31">
        <v>88.8</v>
      </c>
      <c r="J108" s="31">
        <v>94</v>
      </c>
      <c r="K108" s="31">
        <v>98.7</v>
      </c>
      <c r="L108" s="31">
        <v>104.8</v>
      </c>
      <c r="M108" s="31">
        <v>109.1</v>
      </c>
      <c r="N108" s="31">
        <v>114.3</v>
      </c>
      <c r="O108" s="31">
        <v>134.19999999999999</v>
      </c>
    </row>
    <row r="109" spans="1:15" x14ac:dyDescent="0.2">
      <c r="A109" s="28" t="s">
        <v>41</v>
      </c>
      <c r="B109" s="68" t="s">
        <v>177</v>
      </c>
      <c r="C109" s="28" t="s">
        <v>127</v>
      </c>
      <c r="D109" s="28" t="s">
        <v>128</v>
      </c>
      <c r="E109" s="28" t="s">
        <v>129</v>
      </c>
      <c r="F109" s="31">
        <v>197.8</v>
      </c>
      <c r="G109" s="31">
        <v>209.5</v>
      </c>
      <c r="H109" s="31">
        <v>238.1</v>
      </c>
      <c r="I109" s="31">
        <v>268.89999999999998</v>
      </c>
      <c r="J109" s="31">
        <v>301.39999999999998</v>
      </c>
      <c r="K109" s="31">
        <v>346.5</v>
      </c>
      <c r="L109" s="31">
        <v>390.8</v>
      </c>
      <c r="M109" s="31">
        <v>446.6</v>
      </c>
      <c r="N109" s="31">
        <v>482.4</v>
      </c>
      <c r="O109" s="31">
        <v>541.79999999999995</v>
      </c>
    </row>
    <row r="110" spans="1:15" x14ac:dyDescent="0.2">
      <c r="A110" s="28" t="s">
        <v>41</v>
      </c>
      <c r="B110" s="68" t="s">
        <v>178</v>
      </c>
      <c r="C110" s="28" t="s">
        <v>127</v>
      </c>
      <c r="D110" s="28" t="s">
        <v>128</v>
      </c>
      <c r="E110" s="28" t="s">
        <v>129</v>
      </c>
      <c r="F110" s="31">
        <v>1663.2</v>
      </c>
      <c r="G110" s="31">
        <v>1747</v>
      </c>
      <c r="H110" s="31">
        <v>1788</v>
      </c>
      <c r="I110" s="31">
        <v>1854.5</v>
      </c>
      <c r="J110" s="31">
        <v>1877</v>
      </c>
      <c r="K110" s="31">
        <v>1939.3</v>
      </c>
      <c r="L110" s="31">
        <v>2079.8000000000002</v>
      </c>
      <c r="M110" s="31">
        <v>2164.1</v>
      </c>
      <c r="N110" s="31">
        <v>2346.6999999999998</v>
      </c>
      <c r="O110" s="31">
        <v>2759.3</v>
      </c>
    </row>
    <row r="111" spans="1:15" x14ac:dyDescent="0.2">
      <c r="A111" s="28" t="s">
        <v>48</v>
      </c>
      <c r="B111" s="30" t="s">
        <v>126</v>
      </c>
      <c r="C111" s="28" t="s">
        <v>127</v>
      </c>
      <c r="D111" s="28" t="s">
        <v>128</v>
      </c>
      <c r="E111" s="28" t="s">
        <v>129</v>
      </c>
      <c r="F111" s="31">
        <v>2199</v>
      </c>
      <c r="G111" s="31">
        <v>2223.1999999999998</v>
      </c>
      <c r="H111" s="31">
        <v>2252.3000000000002</v>
      </c>
      <c r="I111" s="31">
        <v>2299</v>
      </c>
      <c r="J111" s="31">
        <v>2372.1999999999998</v>
      </c>
      <c r="K111" s="31">
        <v>2455.6</v>
      </c>
      <c r="L111" s="31">
        <v>2625.8</v>
      </c>
      <c r="M111" s="31">
        <v>2642.3</v>
      </c>
      <c r="N111" s="31">
        <v>2787.7</v>
      </c>
      <c r="O111" s="31">
        <v>3024.6</v>
      </c>
    </row>
    <row r="112" spans="1:15" x14ac:dyDescent="0.2">
      <c r="A112" s="28" t="s">
        <v>48</v>
      </c>
      <c r="B112" s="68" t="s">
        <v>176</v>
      </c>
      <c r="C112" s="28" t="s">
        <v>127</v>
      </c>
      <c r="D112" s="28" t="s">
        <v>128</v>
      </c>
      <c r="E112" s="28" t="s">
        <v>129</v>
      </c>
      <c r="F112" s="31">
        <v>181.8</v>
      </c>
      <c r="G112" s="31">
        <v>194.7</v>
      </c>
      <c r="H112" s="31">
        <v>209.3</v>
      </c>
      <c r="I112" s="31">
        <v>223.1</v>
      </c>
      <c r="J112" s="31">
        <v>236.5</v>
      </c>
      <c r="K112" s="31">
        <v>251.5</v>
      </c>
      <c r="L112" s="31">
        <v>242.8</v>
      </c>
      <c r="M112" s="31">
        <v>237.9</v>
      </c>
      <c r="N112" s="31">
        <v>236.4</v>
      </c>
      <c r="O112" s="31">
        <v>249.7</v>
      </c>
    </row>
    <row r="113" spans="1:15" x14ac:dyDescent="0.2">
      <c r="A113" s="28" t="s">
        <v>48</v>
      </c>
      <c r="B113" s="68" t="s">
        <v>177</v>
      </c>
      <c r="C113" s="28" t="s">
        <v>127</v>
      </c>
      <c r="D113" s="28" t="s">
        <v>128</v>
      </c>
      <c r="E113" s="28" t="s">
        <v>129</v>
      </c>
      <c r="F113" s="31">
        <v>221.2</v>
      </c>
      <c r="G113" s="31">
        <v>226.6</v>
      </c>
      <c r="H113" s="31">
        <v>226.9</v>
      </c>
      <c r="I113" s="31">
        <v>227.3</v>
      </c>
      <c r="J113" s="31">
        <v>243.2</v>
      </c>
      <c r="K113" s="31">
        <v>263.3</v>
      </c>
      <c r="L113" s="31">
        <v>237.8</v>
      </c>
      <c r="M113" s="31">
        <v>249.3</v>
      </c>
      <c r="N113" s="31">
        <v>271.39999999999998</v>
      </c>
      <c r="O113" s="31">
        <v>295.60000000000002</v>
      </c>
    </row>
    <row r="114" spans="1:15" x14ac:dyDescent="0.2">
      <c r="A114" s="28" t="s">
        <v>48</v>
      </c>
      <c r="B114" s="68" t="s">
        <v>178</v>
      </c>
      <c r="C114" s="28" t="s">
        <v>127</v>
      </c>
      <c r="D114" s="28" t="s">
        <v>128</v>
      </c>
      <c r="E114" s="28" t="s">
        <v>129</v>
      </c>
      <c r="F114" s="31">
        <v>1795.9</v>
      </c>
      <c r="G114" s="31">
        <v>1801.9</v>
      </c>
      <c r="H114" s="31">
        <v>1816.1</v>
      </c>
      <c r="I114" s="31">
        <v>1848.6</v>
      </c>
      <c r="J114" s="31">
        <v>1892.4</v>
      </c>
      <c r="K114" s="31">
        <v>1940.9</v>
      </c>
      <c r="L114" s="31">
        <v>2145.3000000000002</v>
      </c>
      <c r="M114" s="31">
        <v>2155.1</v>
      </c>
      <c r="N114" s="31">
        <v>2279.9</v>
      </c>
      <c r="O114" s="31">
        <v>2479.3000000000002</v>
      </c>
    </row>
    <row r="115" spans="1:15" x14ac:dyDescent="0.2">
      <c r="A115" s="28" t="s">
        <v>55</v>
      </c>
      <c r="B115" s="30" t="s">
        <v>126</v>
      </c>
      <c r="C115" s="28" t="s">
        <v>127</v>
      </c>
      <c r="D115" s="28" t="s">
        <v>128</v>
      </c>
      <c r="E115" s="28" t="s">
        <v>129</v>
      </c>
      <c r="F115" s="31">
        <v>803.6</v>
      </c>
      <c r="G115" s="31">
        <v>793.3</v>
      </c>
      <c r="H115" s="31">
        <v>789.4</v>
      </c>
      <c r="I115" s="31">
        <v>790.7</v>
      </c>
      <c r="J115" s="31">
        <v>793.8</v>
      </c>
      <c r="K115" s="31">
        <v>805.3</v>
      </c>
      <c r="L115" s="31">
        <v>815.5</v>
      </c>
      <c r="M115" s="31">
        <v>838.5</v>
      </c>
      <c r="N115" s="31">
        <v>884.2</v>
      </c>
      <c r="O115" s="31">
        <v>1024.3</v>
      </c>
    </row>
    <row r="116" spans="1:15" x14ac:dyDescent="0.2">
      <c r="A116" s="28" t="s">
        <v>55</v>
      </c>
      <c r="B116" s="68" t="s">
        <v>176</v>
      </c>
      <c r="C116" s="28" t="s">
        <v>127</v>
      </c>
      <c r="D116" s="28" t="s">
        <v>128</v>
      </c>
      <c r="E116" s="28" t="s">
        <v>129</v>
      </c>
      <c r="F116" s="31">
        <v>16.899999999999999</v>
      </c>
      <c r="G116" s="31">
        <v>23.4</v>
      </c>
      <c r="H116" s="31">
        <v>27.9</v>
      </c>
      <c r="I116" s="31">
        <v>30.4</v>
      </c>
      <c r="J116" s="31">
        <v>32.9</v>
      </c>
      <c r="K116" s="31">
        <v>35.200000000000003</v>
      </c>
      <c r="L116" s="31">
        <v>38.4</v>
      </c>
      <c r="M116" s="31">
        <v>40.700000000000003</v>
      </c>
      <c r="N116" s="31">
        <v>44.1</v>
      </c>
      <c r="O116" s="31">
        <v>46.6</v>
      </c>
    </row>
    <row r="117" spans="1:15" x14ac:dyDescent="0.2">
      <c r="A117" s="28" t="s">
        <v>55</v>
      </c>
      <c r="B117" s="68" t="s">
        <v>177</v>
      </c>
      <c r="C117" s="28" t="s">
        <v>127</v>
      </c>
      <c r="D117" s="28" t="s">
        <v>128</v>
      </c>
      <c r="E117" s="28" t="s">
        <v>129</v>
      </c>
      <c r="F117" s="31">
        <v>76.099999999999994</v>
      </c>
      <c r="G117" s="31">
        <v>79.2</v>
      </c>
      <c r="H117" s="31">
        <v>81.8</v>
      </c>
      <c r="I117" s="31">
        <v>84.9</v>
      </c>
      <c r="J117" s="31">
        <v>89.2</v>
      </c>
      <c r="K117" s="31">
        <v>96.8</v>
      </c>
      <c r="L117" s="31">
        <v>96.5</v>
      </c>
      <c r="M117" s="31">
        <v>111.8</v>
      </c>
      <c r="N117" s="31">
        <v>129.80000000000001</v>
      </c>
      <c r="O117" s="31">
        <v>146.19999999999999</v>
      </c>
    </row>
    <row r="118" spans="1:15" x14ac:dyDescent="0.2">
      <c r="A118" s="28" t="s">
        <v>55</v>
      </c>
      <c r="B118" s="68" t="s">
        <v>178</v>
      </c>
      <c r="C118" s="28" t="s">
        <v>127</v>
      </c>
      <c r="D118" s="28" t="s">
        <v>128</v>
      </c>
      <c r="E118" s="28" t="s">
        <v>129</v>
      </c>
      <c r="F118" s="31">
        <v>710.5</v>
      </c>
      <c r="G118" s="31">
        <v>690.8</v>
      </c>
      <c r="H118" s="31">
        <v>679.7</v>
      </c>
      <c r="I118" s="31">
        <v>675.4</v>
      </c>
      <c r="J118" s="31">
        <v>671.8</v>
      </c>
      <c r="K118" s="31">
        <v>673.3</v>
      </c>
      <c r="L118" s="31">
        <v>680.6</v>
      </c>
      <c r="M118" s="31">
        <v>686</v>
      </c>
      <c r="N118" s="31">
        <v>710.3</v>
      </c>
      <c r="O118" s="31">
        <v>831.6</v>
      </c>
    </row>
    <row r="119" spans="1:15" x14ac:dyDescent="0.2">
      <c r="A119" s="28" t="s">
        <v>45</v>
      </c>
      <c r="B119" s="30" t="s">
        <v>126</v>
      </c>
      <c r="C119" s="28" t="s">
        <v>127</v>
      </c>
      <c r="D119" s="28" t="s">
        <v>128</v>
      </c>
      <c r="E119" s="28" t="s">
        <v>129</v>
      </c>
      <c r="F119" s="31">
        <v>1265.9000000000001</v>
      </c>
      <c r="G119" s="31">
        <v>1240</v>
      </c>
      <c r="H119" s="31">
        <v>1239.3</v>
      </c>
      <c r="I119" s="31">
        <v>1248.2</v>
      </c>
      <c r="J119" s="31">
        <v>1297.7</v>
      </c>
      <c r="K119" s="31">
        <v>1338.5</v>
      </c>
      <c r="L119" s="31">
        <v>1390.9</v>
      </c>
      <c r="M119" s="31">
        <v>1392</v>
      </c>
      <c r="N119" s="31">
        <v>1545.1</v>
      </c>
      <c r="O119" s="31">
        <v>1698.5</v>
      </c>
    </row>
    <row r="120" spans="1:15" x14ac:dyDescent="0.2">
      <c r="A120" s="28" t="s">
        <v>45</v>
      </c>
      <c r="B120" s="68" t="s">
        <v>176</v>
      </c>
      <c r="C120" s="28" t="s">
        <v>127</v>
      </c>
      <c r="D120" s="28" t="s">
        <v>128</v>
      </c>
      <c r="E120" s="28" t="s">
        <v>129</v>
      </c>
      <c r="F120" s="31">
        <v>43.8</v>
      </c>
      <c r="G120" s="31">
        <v>46.1</v>
      </c>
      <c r="H120" s="31">
        <v>48.7</v>
      </c>
      <c r="I120" s="31">
        <v>51.9</v>
      </c>
      <c r="J120" s="31">
        <v>55.7</v>
      </c>
      <c r="K120" s="31">
        <v>59.9</v>
      </c>
      <c r="L120" s="31">
        <v>65.599999999999994</v>
      </c>
      <c r="M120" s="31">
        <v>70.5</v>
      </c>
      <c r="N120" s="31">
        <v>78.599999999999994</v>
      </c>
      <c r="O120" s="31">
        <v>87.4</v>
      </c>
    </row>
    <row r="121" spans="1:15" x14ac:dyDescent="0.2">
      <c r="A121" s="28" t="s">
        <v>45</v>
      </c>
      <c r="B121" s="68" t="s">
        <v>177</v>
      </c>
      <c r="C121" s="28" t="s">
        <v>127</v>
      </c>
      <c r="D121" s="28" t="s">
        <v>128</v>
      </c>
      <c r="E121" s="28" t="s">
        <v>129</v>
      </c>
      <c r="F121" s="31">
        <v>107.9</v>
      </c>
      <c r="G121" s="31">
        <v>110.5</v>
      </c>
      <c r="H121" s="31">
        <v>107.8</v>
      </c>
      <c r="I121" s="31">
        <v>106.6</v>
      </c>
      <c r="J121" s="31">
        <v>107.6</v>
      </c>
      <c r="K121" s="31">
        <v>107.4</v>
      </c>
      <c r="L121" s="31">
        <v>104.4</v>
      </c>
      <c r="M121" s="31">
        <v>111.9</v>
      </c>
      <c r="N121" s="31">
        <v>127</v>
      </c>
      <c r="O121" s="31">
        <v>143.30000000000001</v>
      </c>
    </row>
    <row r="122" spans="1:15" x14ac:dyDescent="0.2">
      <c r="A122" s="28" t="s">
        <v>45</v>
      </c>
      <c r="B122" s="68" t="s">
        <v>178</v>
      </c>
      <c r="C122" s="28" t="s">
        <v>127</v>
      </c>
      <c r="D122" s="28" t="s">
        <v>128</v>
      </c>
      <c r="E122" s="28" t="s">
        <v>129</v>
      </c>
      <c r="F122" s="31">
        <v>1114.0999999999999</v>
      </c>
      <c r="G122" s="31">
        <v>1083.4000000000001</v>
      </c>
      <c r="H122" s="31">
        <v>1082.8</v>
      </c>
      <c r="I122" s="31">
        <v>1089.7</v>
      </c>
      <c r="J122" s="31">
        <v>1134.4000000000001</v>
      </c>
      <c r="K122" s="31">
        <v>1171.0999999999999</v>
      </c>
      <c r="L122" s="31">
        <v>1220.9000000000001</v>
      </c>
      <c r="M122" s="31">
        <v>1209.5999999999999</v>
      </c>
      <c r="N122" s="31">
        <v>1339.4</v>
      </c>
      <c r="O122" s="31">
        <v>1467.9</v>
      </c>
    </row>
    <row r="125" spans="1:15" ht="26" x14ac:dyDescent="0.3">
      <c r="A125" s="15" t="s">
        <v>181</v>
      </c>
    </row>
    <row r="126" spans="1:15" x14ac:dyDescent="0.2">
      <c r="A126" s="29" t="s">
        <v>112</v>
      </c>
      <c r="B126" s="29" t="s">
        <v>113</v>
      </c>
      <c r="C126" s="29" t="s">
        <v>114</v>
      </c>
      <c r="D126" s="29" t="s">
        <v>115</v>
      </c>
      <c r="E126" s="29" t="s">
        <v>116</v>
      </c>
      <c r="F126" s="29" t="s">
        <v>102</v>
      </c>
    </row>
    <row r="127" spans="1:15" x14ac:dyDescent="0.2">
      <c r="A127" s="28" t="s">
        <v>46</v>
      </c>
      <c r="B127" s="69" t="s">
        <v>182</v>
      </c>
      <c r="C127" s="28" t="s">
        <v>127</v>
      </c>
      <c r="D127" s="28" t="s">
        <v>128</v>
      </c>
      <c r="E127" s="28" t="s">
        <v>129</v>
      </c>
      <c r="F127" s="31">
        <v>592.70000000000005</v>
      </c>
    </row>
    <row r="128" spans="1:15" x14ac:dyDescent="0.2">
      <c r="A128" s="28" t="s">
        <v>46</v>
      </c>
      <c r="B128" s="69" t="s">
        <v>183</v>
      </c>
      <c r="C128" s="28" t="s">
        <v>127</v>
      </c>
      <c r="D128" s="28" t="s">
        <v>128</v>
      </c>
      <c r="E128" s="28" t="s">
        <v>129</v>
      </c>
      <c r="F128" s="31">
        <v>4.4000000000000004</v>
      </c>
    </row>
    <row r="129" spans="1:6" x14ac:dyDescent="0.2">
      <c r="A129" s="28" t="s">
        <v>46</v>
      </c>
      <c r="B129" s="69" t="s">
        <v>184</v>
      </c>
      <c r="C129" s="28" t="s">
        <v>127</v>
      </c>
      <c r="D129" s="28" t="s">
        <v>128</v>
      </c>
      <c r="E129" s="28" t="s">
        <v>129</v>
      </c>
      <c r="F129" s="31">
        <v>169.7</v>
      </c>
    </row>
    <row r="130" spans="1:6" x14ac:dyDescent="0.2">
      <c r="A130" s="28" t="s">
        <v>46</v>
      </c>
      <c r="B130" s="69" t="s">
        <v>185</v>
      </c>
      <c r="C130" s="28" t="s">
        <v>127</v>
      </c>
      <c r="D130" s="28" t="s">
        <v>128</v>
      </c>
      <c r="E130" s="28" t="s">
        <v>129</v>
      </c>
      <c r="F130" s="31">
        <v>49.9</v>
      </c>
    </row>
    <row r="131" spans="1:6" x14ac:dyDescent="0.2">
      <c r="A131" s="28" t="s">
        <v>46</v>
      </c>
      <c r="B131" s="69" t="s">
        <v>186</v>
      </c>
      <c r="C131" s="28" t="s">
        <v>127</v>
      </c>
      <c r="D131" s="28" t="s">
        <v>128</v>
      </c>
      <c r="E131" s="28" t="s">
        <v>129</v>
      </c>
      <c r="F131" s="31">
        <v>5.7</v>
      </c>
    </row>
    <row r="132" spans="1:6" x14ac:dyDescent="0.2">
      <c r="A132" s="28" t="s">
        <v>46</v>
      </c>
      <c r="B132" s="69" t="s">
        <v>187</v>
      </c>
      <c r="C132" s="28" t="s">
        <v>127</v>
      </c>
      <c r="D132" s="28" t="s">
        <v>128</v>
      </c>
      <c r="E132" s="28" t="s">
        <v>129</v>
      </c>
      <c r="F132" s="31">
        <v>867.9</v>
      </c>
    </row>
    <row r="133" spans="1:6" x14ac:dyDescent="0.2">
      <c r="A133" s="28" t="s">
        <v>46</v>
      </c>
      <c r="B133" s="69" t="s">
        <v>188</v>
      </c>
      <c r="C133" s="28" t="s">
        <v>127</v>
      </c>
      <c r="D133" s="28" t="s">
        <v>128</v>
      </c>
      <c r="E133" s="28" t="s">
        <v>129</v>
      </c>
      <c r="F133" s="31">
        <v>305.3</v>
      </c>
    </row>
    <row r="134" spans="1:6" x14ac:dyDescent="0.2">
      <c r="A134" s="28" t="s">
        <v>46</v>
      </c>
      <c r="B134" s="69" t="s">
        <v>189</v>
      </c>
      <c r="C134" s="28" t="s">
        <v>127</v>
      </c>
      <c r="D134" s="28" t="s">
        <v>128</v>
      </c>
      <c r="E134" s="28" t="s">
        <v>129</v>
      </c>
      <c r="F134" s="31">
        <v>821.3</v>
      </c>
    </row>
    <row r="135" spans="1:6" x14ac:dyDescent="0.2">
      <c r="A135" s="28" t="s">
        <v>46</v>
      </c>
      <c r="B135" s="69" t="s">
        <v>190</v>
      </c>
      <c r="C135" s="28" t="s">
        <v>127</v>
      </c>
      <c r="D135" s="28" t="s">
        <v>128</v>
      </c>
      <c r="E135" s="28" t="s">
        <v>129</v>
      </c>
      <c r="F135" s="31">
        <v>704.3</v>
      </c>
    </row>
    <row r="136" spans="1:6" x14ac:dyDescent="0.2">
      <c r="A136" s="28" t="s">
        <v>46</v>
      </c>
      <c r="B136" s="69" t="s">
        <v>191</v>
      </c>
      <c r="C136" s="28" t="s">
        <v>127</v>
      </c>
      <c r="D136" s="28" t="s">
        <v>128</v>
      </c>
      <c r="E136" s="28" t="s">
        <v>129</v>
      </c>
      <c r="F136" s="31">
        <v>99.5</v>
      </c>
    </row>
    <row r="140" spans="1:6" s="47" customFormat="1" x14ac:dyDescent="0.2"/>
    <row r="141" spans="1:6" s="47" customFormat="1" ht="16" customHeight="1" x14ac:dyDescent="0.2">
      <c r="B141" s="508" t="s">
        <v>229</v>
      </c>
      <c r="C141" s="508"/>
    </row>
    <row r="142" spans="1:6" s="47" customFormat="1" ht="16" customHeight="1" x14ac:dyDescent="0.2">
      <c r="B142" s="508"/>
      <c r="C142" s="508"/>
    </row>
    <row r="143" spans="1:6" s="47" customFormat="1" ht="16" customHeight="1" x14ac:dyDescent="0.2">
      <c r="B143" s="508"/>
      <c r="C143" s="508"/>
    </row>
    <row r="144" spans="1:6" s="47" customFormat="1" x14ac:dyDescent="0.2"/>
    <row r="146" spans="1:16" customFormat="1" ht="26" x14ac:dyDescent="0.3">
      <c r="A146" s="148" t="s">
        <v>294</v>
      </c>
    </row>
    <row r="147" spans="1:16" customFormat="1" x14ac:dyDescent="0.2">
      <c r="A147" s="149" t="s">
        <v>112</v>
      </c>
      <c r="B147" s="149" t="s">
        <v>113</v>
      </c>
      <c r="C147" s="149" t="s">
        <v>114</v>
      </c>
      <c r="D147" s="149" t="s">
        <v>115</v>
      </c>
      <c r="E147" s="149" t="s">
        <v>116</v>
      </c>
      <c r="F147" s="149" t="s">
        <v>193</v>
      </c>
      <c r="G147" s="149" t="s">
        <v>117</v>
      </c>
      <c r="H147" s="149" t="s">
        <v>118</v>
      </c>
      <c r="I147" s="149" t="s">
        <v>119</v>
      </c>
      <c r="J147" s="149" t="s">
        <v>120</v>
      </c>
      <c r="K147" s="149" t="s">
        <v>121</v>
      </c>
      <c r="L147" s="149" t="s">
        <v>122</v>
      </c>
      <c r="M147" s="149" t="s">
        <v>123</v>
      </c>
      <c r="N147" s="149" t="s">
        <v>124</v>
      </c>
      <c r="O147" s="149" t="s">
        <v>125</v>
      </c>
      <c r="P147" s="149" t="s">
        <v>102</v>
      </c>
    </row>
    <row r="148" spans="1:16" customFormat="1" x14ac:dyDescent="0.2">
      <c r="A148" s="150" t="s">
        <v>46</v>
      </c>
      <c r="B148" s="151" t="s">
        <v>295</v>
      </c>
      <c r="C148" s="150" t="s">
        <v>127</v>
      </c>
      <c r="D148" s="150" t="s">
        <v>296</v>
      </c>
      <c r="E148" s="150" t="s">
        <v>129</v>
      </c>
      <c r="F148" s="150" t="s">
        <v>297</v>
      </c>
      <c r="G148" s="152">
        <v>208.2</v>
      </c>
      <c r="H148" s="152">
        <v>207.5</v>
      </c>
      <c r="I148" s="152">
        <v>209.1</v>
      </c>
      <c r="J148" s="152">
        <v>210.2</v>
      </c>
      <c r="K148" s="152">
        <v>210.2</v>
      </c>
      <c r="L148" s="152">
        <v>208.6</v>
      </c>
      <c r="M148" s="152">
        <v>205.8</v>
      </c>
      <c r="N148" s="152">
        <v>212.2</v>
      </c>
      <c r="O148" s="152">
        <v>221.5</v>
      </c>
      <c r="P148" s="152">
        <v>237.1</v>
      </c>
    </row>
    <row r="149" spans="1:16" customFormat="1" x14ac:dyDescent="0.2">
      <c r="A149" s="150" t="s">
        <v>46</v>
      </c>
      <c r="B149" s="151" t="s">
        <v>298</v>
      </c>
      <c r="C149" s="150" t="s">
        <v>127</v>
      </c>
      <c r="D149" s="150" t="s">
        <v>296</v>
      </c>
      <c r="E149" s="150" t="s">
        <v>129</v>
      </c>
      <c r="F149" s="150" t="s">
        <v>297</v>
      </c>
      <c r="G149" s="152">
        <v>55.3</v>
      </c>
      <c r="H149" s="152">
        <v>58.6</v>
      </c>
      <c r="I149" s="152">
        <v>57.6</v>
      </c>
      <c r="J149" s="152">
        <v>59.3</v>
      </c>
      <c r="K149" s="152">
        <v>61.2</v>
      </c>
      <c r="L149" s="152">
        <v>59.7</v>
      </c>
      <c r="M149" s="152">
        <v>63.5</v>
      </c>
      <c r="N149" s="152">
        <v>62.6</v>
      </c>
      <c r="O149" s="152">
        <v>68.7</v>
      </c>
      <c r="P149" s="152">
        <v>74.5</v>
      </c>
    </row>
    <row r="150" spans="1:16" customFormat="1" x14ac:dyDescent="0.2">
      <c r="A150" s="150" t="s">
        <v>46</v>
      </c>
      <c r="B150" s="151" t="s">
        <v>299</v>
      </c>
      <c r="C150" s="150" t="s">
        <v>127</v>
      </c>
      <c r="D150" s="150" t="s">
        <v>296</v>
      </c>
      <c r="E150" s="150" t="s">
        <v>129</v>
      </c>
      <c r="F150" s="150" t="s">
        <v>297</v>
      </c>
      <c r="G150" s="152">
        <v>84.1</v>
      </c>
      <c r="H150" s="152">
        <v>86.3</v>
      </c>
      <c r="I150" s="152">
        <v>89.8</v>
      </c>
      <c r="J150" s="152">
        <v>93.9</v>
      </c>
      <c r="K150" s="152">
        <v>97.3</v>
      </c>
      <c r="L150" s="152">
        <v>98</v>
      </c>
      <c r="M150" s="152">
        <v>102.1</v>
      </c>
      <c r="N150" s="152">
        <v>107.3</v>
      </c>
      <c r="O150" s="152">
        <v>114.9</v>
      </c>
      <c r="P150" s="152">
        <v>129</v>
      </c>
    </row>
    <row r="151" spans="1:16" customFormat="1" x14ac:dyDescent="0.2">
      <c r="A151" s="150" t="s">
        <v>46</v>
      </c>
      <c r="B151" s="151" t="s">
        <v>126</v>
      </c>
      <c r="C151" s="150" t="s">
        <v>127</v>
      </c>
      <c r="D151" s="150" t="s">
        <v>296</v>
      </c>
      <c r="E151" s="150" t="s">
        <v>129</v>
      </c>
      <c r="F151" s="150" t="s">
        <v>297</v>
      </c>
      <c r="G151" s="152">
        <v>93</v>
      </c>
      <c r="H151" s="152">
        <v>94.5</v>
      </c>
      <c r="I151" s="152">
        <v>97.9</v>
      </c>
      <c r="J151" s="152">
        <v>98.4</v>
      </c>
      <c r="K151" s="152">
        <v>99</v>
      </c>
      <c r="L151" s="152">
        <v>99.1</v>
      </c>
      <c r="M151" s="152">
        <v>101.7</v>
      </c>
      <c r="N151" s="152">
        <v>103.8</v>
      </c>
      <c r="O151" s="152">
        <v>108.7</v>
      </c>
      <c r="P151" s="152">
        <v>119.9</v>
      </c>
    </row>
    <row r="152" spans="1:16" customFormat="1" x14ac:dyDescent="0.2"/>
    <row r="153" spans="1:16" customFormat="1" x14ac:dyDescent="0.2"/>
    <row r="154" spans="1:16" customFormat="1" x14ac:dyDescent="0.2"/>
    <row r="155" spans="1:16" customFormat="1" ht="26" x14ac:dyDescent="0.3">
      <c r="A155" s="148" t="s">
        <v>300</v>
      </c>
    </row>
    <row r="156" spans="1:16" customFormat="1" x14ac:dyDescent="0.2">
      <c r="A156" s="149" t="s">
        <v>112</v>
      </c>
      <c r="B156" s="149" t="s">
        <v>113</v>
      </c>
      <c r="C156" s="149" t="s">
        <v>114</v>
      </c>
      <c r="D156" s="149" t="s">
        <v>115</v>
      </c>
      <c r="E156" s="149" t="s">
        <v>116</v>
      </c>
      <c r="F156" s="149" t="s">
        <v>193</v>
      </c>
      <c r="G156" s="149" t="s">
        <v>117</v>
      </c>
      <c r="H156" s="149" t="s">
        <v>118</v>
      </c>
      <c r="I156" s="149" t="s">
        <v>119</v>
      </c>
      <c r="J156" s="149" t="s">
        <v>120</v>
      </c>
      <c r="K156" s="149" t="s">
        <v>121</v>
      </c>
      <c r="L156" s="149" t="s">
        <v>122</v>
      </c>
      <c r="M156" s="149" t="s">
        <v>123</v>
      </c>
      <c r="N156" s="149" t="s">
        <v>124</v>
      </c>
      <c r="O156" s="149" t="s">
        <v>125</v>
      </c>
      <c r="P156" s="149" t="s">
        <v>102</v>
      </c>
    </row>
    <row r="157" spans="1:16" customFormat="1" x14ac:dyDescent="0.2">
      <c r="A157" s="150" t="s">
        <v>46</v>
      </c>
      <c r="B157" s="151" t="s">
        <v>295</v>
      </c>
      <c r="C157" s="150" t="s">
        <v>127</v>
      </c>
      <c r="D157" s="150" t="s">
        <v>296</v>
      </c>
      <c r="E157" s="150" t="s">
        <v>129</v>
      </c>
      <c r="F157" s="150" t="s">
        <v>195</v>
      </c>
      <c r="G157" s="152">
        <v>91.2</v>
      </c>
      <c r="H157" s="152">
        <v>91.2</v>
      </c>
      <c r="I157" s="152">
        <v>92.4</v>
      </c>
      <c r="J157" s="152">
        <v>93.3</v>
      </c>
      <c r="K157" s="152">
        <v>93.8</v>
      </c>
      <c r="L157" s="152">
        <v>93.6</v>
      </c>
      <c r="M157" s="152">
        <v>92.9</v>
      </c>
      <c r="N157" s="152">
        <v>96.3</v>
      </c>
      <c r="O157" s="152">
        <v>101</v>
      </c>
      <c r="P157" s="152">
        <v>108.6</v>
      </c>
    </row>
    <row r="158" spans="1:16" customFormat="1" x14ac:dyDescent="0.2">
      <c r="A158" s="150" t="s">
        <v>46</v>
      </c>
      <c r="B158" s="151" t="s">
        <v>298</v>
      </c>
      <c r="C158" s="150" t="s">
        <v>127</v>
      </c>
      <c r="D158" s="150" t="s">
        <v>296</v>
      </c>
      <c r="E158" s="150" t="s">
        <v>129</v>
      </c>
      <c r="F158" s="150" t="s">
        <v>195</v>
      </c>
      <c r="G158" s="152">
        <v>24.2</v>
      </c>
      <c r="H158" s="152">
        <v>25.8</v>
      </c>
      <c r="I158" s="152">
        <v>25.4</v>
      </c>
      <c r="J158" s="152">
        <v>26.3</v>
      </c>
      <c r="K158" s="152">
        <v>27.3</v>
      </c>
      <c r="L158" s="152">
        <v>26.8</v>
      </c>
      <c r="M158" s="152">
        <v>28.6</v>
      </c>
      <c r="N158" s="152">
        <v>28.4</v>
      </c>
      <c r="O158" s="152">
        <v>31.3</v>
      </c>
      <c r="P158" s="152">
        <v>34.1</v>
      </c>
    </row>
    <row r="159" spans="1:16" customFormat="1" x14ac:dyDescent="0.2">
      <c r="A159" s="150" t="s">
        <v>46</v>
      </c>
      <c r="B159" s="151" t="s">
        <v>299</v>
      </c>
      <c r="C159" s="150" t="s">
        <v>127</v>
      </c>
      <c r="D159" s="150" t="s">
        <v>296</v>
      </c>
      <c r="E159" s="150" t="s">
        <v>129</v>
      </c>
      <c r="F159" s="150" t="s">
        <v>195</v>
      </c>
      <c r="G159" s="152">
        <v>36.799999999999997</v>
      </c>
      <c r="H159" s="152">
        <v>38</v>
      </c>
      <c r="I159" s="152">
        <v>39.700000000000003</v>
      </c>
      <c r="J159" s="152">
        <v>41.7</v>
      </c>
      <c r="K159" s="152">
        <v>43.4</v>
      </c>
      <c r="L159" s="152">
        <v>44</v>
      </c>
      <c r="M159" s="152">
        <v>46.1</v>
      </c>
      <c r="N159" s="152">
        <v>48.7</v>
      </c>
      <c r="O159" s="152">
        <v>52.4</v>
      </c>
      <c r="P159" s="152">
        <v>59.1</v>
      </c>
    </row>
    <row r="160" spans="1:16" customFormat="1" x14ac:dyDescent="0.2">
      <c r="A160" s="150" t="s">
        <v>46</v>
      </c>
      <c r="B160" s="151" t="s">
        <v>126</v>
      </c>
      <c r="C160" s="150" t="s">
        <v>127</v>
      </c>
      <c r="D160" s="150" t="s">
        <v>296</v>
      </c>
      <c r="E160" s="150" t="s">
        <v>129</v>
      </c>
      <c r="F160" s="150" t="s">
        <v>195</v>
      </c>
      <c r="G160" s="152">
        <v>40.700000000000003</v>
      </c>
      <c r="H160" s="152">
        <v>41.6</v>
      </c>
      <c r="I160" s="152">
        <v>43.3</v>
      </c>
      <c r="J160" s="152">
        <v>43.7</v>
      </c>
      <c r="K160" s="152">
        <v>44.2</v>
      </c>
      <c r="L160" s="152">
        <v>44.5</v>
      </c>
      <c r="M160" s="152">
        <v>45.9</v>
      </c>
      <c r="N160" s="152">
        <v>47.1</v>
      </c>
      <c r="O160" s="152">
        <v>49.5</v>
      </c>
      <c r="P160" s="152">
        <v>54.9</v>
      </c>
    </row>
    <row r="161" spans="1:16" customFormat="1" x14ac:dyDescent="0.2">
      <c r="A161" s="150"/>
      <c r="B161" s="151"/>
      <c r="C161" s="150"/>
      <c r="D161" s="150"/>
      <c r="E161" s="150"/>
      <c r="F161" s="150"/>
      <c r="G161" s="152"/>
      <c r="H161" s="152"/>
      <c r="I161" s="152"/>
      <c r="J161" s="152"/>
      <c r="K161" s="152"/>
      <c r="L161" s="152"/>
      <c r="M161" s="152"/>
      <c r="N161" s="152"/>
      <c r="O161" s="152"/>
      <c r="P161" s="152"/>
    </row>
    <row r="162" spans="1:16" customFormat="1" x14ac:dyDescent="0.2">
      <c r="A162" s="150"/>
      <c r="B162" s="151"/>
      <c r="C162" s="150"/>
      <c r="D162" s="150"/>
      <c r="E162" s="150"/>
      <c r="F162" s="150"/>
      <c r="G162" s="152"/>
      <c r="H162" s="152"/>
      <c r="I162" s="152"/>
      <c r="J162" s="152"/>
      <c r="K162" s="152"/>
      <c r="L162" s="152"/>
      <c r="M162" s="152"/>
      <c r="N162" s="152"/>
      <c r="O162" s="152"/>
      <c r="P162" s="152"/>
    </row>
    <row r="163" spans="1:16" customFormat="1" x14ac:dyDescent="0.2">
      <c r="A163" s="150"/>
      <c r="B163" s="151"/>
      <c r="C163" s="150"/>
      <c r="D163" s="150"/>
      <c r="E163" s="150"/>
      <c r="F163" s="150"/>
      <c r="G163" s="152"/>
      <c r="H163" s="152"/>
      <c r="I163" s="152"/>
      <c r="J163" s="152"/>
      <c r="K163" s="152"/>
      <c r="L163" s="152"/>
      <c r="M163" s="152"/>
      <c r="N163" s="152"/>
      <c r="O163" s="152"/>
      <c r="P163" s="152"/>
    </row>
    <row r="164" spans="1:16" customFormat="1" ht="26" x14ac:dyDescent="0.3">
      <c r="A164" s="148" t="s">
        <v>362</v>
      </c>
      <c r="B164" s="151"/>
      <c r="C164" s="150"/>
      <c r="D164" s="150"/>
      <c r="E164" s="150"/>
      <c r="F164" s="150"/>
      <c r="G164" s="152"/>
      <c r="H164" s="152"/>
      <c r="I164" s="152"/>
      <c r="J164" s="152"/>
      <c r="K164" s="152"/>
      <c r="L164" s="152"/>
      <c r="M164" s="152"/>
      <c r="N164" s="152"/>
      <c r="O164" s="152"/>
      <c r="P164" s="152"/>
    </row>
    <row r="165" spans="1:16" customFormat="1" x14ac:dyDescent="0.2">
      <c r="A165" s="149" t="s">
        <v>112</v>
      </c>
      <c r="B165" s="149" t="s">
        <v>113</v>
      </c>
      <c r="C165" s="149" t="s">
        <v>360</v>
      </c>
      <c r="D165" s="149" t="s">
        <v>117</v>
      </c>
      <c r="E165" s="149" t="s">
        <v>118</v>
      </c>
      <c r="F165" s="149" t="s">
        <v>119</v>
      </c>
      <c r="G165" s="149" t="s">
        <v>120</v>
      </c>
      <c r="H165" s="149" t="s">
        <v>121</v>
      </c>
      <c r="I165" s="149" t="s">
        <v>122</v>
      </c>
      <c r="J165" s="149" t="s">
        <v>123</v>
      </c>
      <c r="K165" s="149" t="s">
        <v>124</v>
      </c>
      <c r="L165" s="149" t="s">
        <v>125</v>
      </c>
      <c r="M165" s="149" t="s">
        <v>102</v>
      </c>
      <c r="N165" s="152"/>
      <c r="O165" s="152"/>
      <c r="P165" s="152"/>
    </row>
    <row r="166" spans="1:16" customFormat="1" x14ac:dyDescent="0.2">
      <c r="A166" s="150" t="s">
        <v>46</v>
      </c>
      <c r="B166" s="174" t="s">
        <v>158</v>
      </c>
      <c r="C166" s="150" t="s">
        <v>361</v>
      </c>
      <c r="D166" s="152">
        <v>28044</v>
      </c>
      <c r="E166" s="152">
        <v>28277</v>
      </c>
      <c r="F166" s="152">
        <v>28480</v>
      </c>
      <c r="G166" s="152">
        <v>28696</v>
      </c>
      <c r="H166" s="152">
        <v>28938</v>
      </c>
      <c r="I166" s="152">
        <v>29210</v>
      </c>
      <c r="J166" s="152">
        <v>29452</v>
      </c>
      <c r="K166" s="152">
        <v>29713</v>
      </c>
      <c r="L166" s="152">
        <v>29960</v>
      </c>
      <c r="M166" s="152">
        <v>30193</v>
      </c>
      <c r="N166" s="152"/>
      <c r="O166" s="152"/>
      <c r="P166" s="152"/>
    </row>
    <row r="167" spans="1:16" customFormat="1" x14ac:dyDescent="0.2">
      <c r="A167" s="150" t="s">
        <v>48</v>
      </c>
      <c r="B167" s="174" t="s">
        <v>158</v>
      </c>
      <c r="C167" s="150" t="s">
        <v>361</v>
      </c>
      <c r="D167" s="152">
        <v>26064</v>
      </c>
      <c r="E167" s="152">
        <v>26167</v>
      </c>
      <c r="F167" s="152">
        <v>26219</v>
      </c>
      <c r="G167" s="152">
        <v>26272</v>
      </c>
      <c r="H167" s="152">
        <v>26300</v>
      </c>
      <c r="I167" s="152">
        <v>26323</v>
      </c>
      <c r="J167" s="152">
        <v>26317</v>
      </c>
      <c r="K167" s="152">
        <v>26206</v>
      </c>
      <c r="L167" s="152">
        <v>26184</v>
      </c>
      <c r="M167" s="152">
        <v>26232</v>
      </c>
      <c r="N167" s="152"/>
      <c r="O167" s="152"/>
      <c r="P167" s="152"/>
    </row>
    <row r="168" spans="1:16" customFormat="1" x14ac:dyDescent="0.2">
      <c r="A168" s="150"/>
      <c r="B168" s="151"/>
      <c r="C168" s="150"/>
      <c r="E168" s="150"/>
      <c r="F168" s="150"/>
      <c r="G168" s="152"/>
      <c r="H168" s="152"/>
      <c r="I168" s="152"/>
      <c r="J168" s="152"/>
      <c r="K168" s="152"/>
      <c r="L168" s="152"/>
      <c r="M168" s="152"/>
      <c r="N168" s="152"/>
      <c r="O168" s="152"/>
      <c r="P168" s="152"/>
    </row>
    <row r="169" spans="1:16" customFormat="1" x14ac:dyDescent="0.2">
      <c r="D169" s="1"/>
    </row>
    <row r="170" spans="1:16" customFormat="1" x14ac:dyDescent="0.2"/>
    <row r="171" spans="1:16" customFormat="1" x14ac:dyDescent="0.2"/>
    <row r="172" spans="1:16" customFormat="1" ht="26" x14ac:dyDescent="0.3">
      <c r="A172" s="148" t="s">
        <v>301</v>
      </c>
    </row>
    <row r="173" spans="1:16" customFormat="1" x14ac:dyDescent="0.2">
      <c r="A173" s="153" t="s">
        <v>302</v>
      </c>
      <c r="C173" s="154" t="s">
        <v>303</v>
      </c>
    </row>
    <row r="174" spans="1:16" customFormat="1" x14ac:dyDescent="0.2">
      <c r="A174" s="153" t="s">
        <v>304</v>
      </c>
      <c r="C174" s="154" t="s">
        <v>305</v>
      </c>
    </row>
    <row r="175" spans="1:16" customFormat="1" x14ac:dyDescent="0.2">
      <c r="A175" s="153" t="s">
        <v>306</v>
      </c>
      <c r="C175" s="154" t="s">
        <v>46</v>
      </c>
    </row>
    <row r="176" spans="1:16" customFormat="1" x14ac:dyDescent="0.2"/>
    <row r="177" spans="1:21" customFormat="1" x14ac:dyDescent="0.2">
      <c r="A177" s="155" t="s">
        <v>101</v>
      </c>
      <c r="B177" s="506" t="s">
        <v>117</v>
      </c>
      <c r="C177" s="506" t="s">
        <v>307</v>
      </c>
      <c r="D177" s="506" t="s">
        <v>118</v>
      </c>
      <c r="E177" s="506" t="s">
        <v>307</v>
      </c>
      <c r="F177" s="506" t="s">
        <v>119</v>
      </c>
      <c r="G177" s="506" t="s">
        <v>307</v>
      </c>
      <c r="H177" s="506" t="s">
        <v>120</v>
      </c>
      <c r="I177" s="506" t="s">
        <v>307</v>
      </c>
      <c r="J177" s="506" t="s">
        <v>121</v>
      </c>
      <c r="K177" s="506" t="s">
        <v>307</v>
      </c>
      <c r="L177" s="506" t="s">
        <v>122</v>
      </c>
      <c r="M177" s="506" t="s">
        <v>307</v>
      </c>
      <c r="N177" s="506" t="s">
        <v>123</v>
      </c>
      <c r="O177" s="506" t="s">
        <v>307</v>
      </c>
      <c r="P177" s="506" t="s">
        <v>124</v>
      </c>
      <c r="Q177" s="506" t="s">
        <v>307</v>
      </c>
      <c r="R177" s="506" t="s">
        <v>125</v>
      </c>
      <c r="S177" s="506" t="s">
        <v>307</v>
      </c>
      <c r="T177" s="506" t="s">
        <v>102</v>
      </c>
      <c r="U177" s="506" t="s">
        <v>307</v>
      </c>
    </row>
    <row r="178" spans="1:21" customFormat="1" x14ac:dyDescent="0.2">
      <c r="A178" s="156" t="s">
        <v>308</v>
      </c>
      <c r="B178" s="157" t="s">
        <v>307</v>
      </c>
      <c r="C178" s="157" t="s">
        <v>307</v>
      </c>
      <c r="D178" s="157" t="s">
        <v>307</v>
      </c>
      <c r="E178" s="157" t="s">
        <v>307</v>
      </c>
      <c r="F178" s="157" t="s">
        <v>307</v>
      </c>
      <c r="G178" s="157" t="s">
        <v>307</v>
      </c>
      <c r="H178" s="157" t="s">
        <v>307</v>
      </c>
      <c r="I178" s="157" t="s">
        <v>307</v>
      </c>
      <c r="J178" s="157" t="s">
        <v>307</v>
      </c>
      <c r="K178" s="157" t="s">
        <v>307</v>
      </c>
      <c r="L178" s="157" t="s">
        <v>307</v>
      </c>
      <c r="M178" s="157" t="s">
        <v>307</v>
      </c>
      <c r="N178" s="157" t="s">
        <v>307</v>
      </c>
      <c r="O178" s="157" t="s">
        <v>307</v>
      </c>
      <c r="P178" s="157" t="s">
        <v>307</v>
      </c>
      <c r="Q178" s="157" t="s">
        <v>307</v>
      </c>
      <c r="R178" s="157" t="s">
        <v>307</v>
      </c>
      <c r="S178" s="157" t="s">
        <v>307</v>
      </c>
      <c r="T178" s="157" t="s">
        <v>307</v>
      </c>
      <c r="U178" s="157" t="s">
        <v>307</v>
      </c>
    </row>
    <row r="179" spans="1:21" customFormat="1" x14ac:dyDescent="0.2">
      <c r="A179" s="158" t="s">
        <v>309</v>
      </c>
      <c r="B179" s="159">
        <v>1139357</v>
      </c>
      <c r="C179" s="160" t="s">
        <v>307</v>
      </c>
      <c r="D179" s="159">
        <v>1159070</v>
      </c>
      <c r="E179" s="160" t="s">
        <v>307</v>
      </c>
      <c r="F179" s="159">
        <v>1178256</v>
      </c>
      <c r="G179" s="160" t="s">
        <v>307</v>
      </c>
      <c r="H179" s="159">
        <v>1208982</v>
      </c>
      <c r="I179" s="160" t="s">
        <v>307</v>
      </c>
      <c r="J179" s="159">
        <v>1243065</v>
      </c>
      <c r="K179" s="160" t="s">
        <v>307</v>
      </c>
      <c r="L179" s="159">
        <v>1271780</v>
      </c>
      <c r="M179" s="160" t="s">
        <v>307</v>
      </c>
      <c r="N179" s="159">
        <v>1191918</v>
      </c>
      <c r="O179" s="160" t="s">
        <v>307</v>
      </c>
      <c r="P179" s="159">
        <v>1272360</v>
      </c>
      <c r="Q179" s="160" t="s">
        <v>310</v>
      </c>
      <c r="R179" s="159">
        <v>1377070</v>
      </c>
      <c r="S179" s="160" t="s">
        <v>310</v>
      </c>
      <c r="T179" s="160" t="s">
        <v>311</v>
      </c>
      <c r="U179" s="160" t="s">
        <v>307</v>
      </c>
    </row>
    <row r="180" spans="1:21" customFormat="1" x14ac:dyDescent="0.2">
      <c r="A180" s="158" t="s">
        <v>312</v>
      </c>
      <c r="B180" s="161">
        <v>140140</v>
      </c>
      <c r="C180" s="162" t="s">
        <v>307</v>
      </c>
      <c r="D180" s="161">
        <v>141841</v>
      </c>
      <c r="E180" s="162" t="s">
        <v>307</v>
      </c>
      <c r="F180" s="161">
        <v>144659</v>
      </c>
      <c r="G180" s="162" t="s">
        <v>307</v>
      </c>
      <c r="H180" s="161">
        <v>146353</v>
      </c>
      <c r="I180" s="162" t="s">
        <v>307</v>
      </c>
      <c r="J180" s="161">
        <v>148550</v>
      </c>
      <c r="K180" s="162" t="s">
        <v>307</v>
      </c>
      <c r="L180" s="161">
        <v>152156</v>
      </c>
      <c r="M180" s="162" t="s">
        <v>307</v>
      </c>
      <c r="N180" s="161">
        <v>162453</v>
      </c>
      <c r="O180" s="162" t="s">
        <v>307</v>
      </c>
      <c r="P180" s="161">
        <v>161644</v>
      </c>
      <c r="Q180" s="162" t="s">
        <v>310</v>
      </c>
      <c r="R180" s="161">
        <v>167068</v>
      </c>
      <c r="S180" s="162" t="s">
        <v>310</v>
      </c>
      <c r="T180" s="162" t="s">
        <v>311</v>
      </c>
      <c r="U180" s="162" t="s">
        <v>307</v>
      </c>
    </row>
    <row r="181" spans="1:21" customFormat="1" x14ac:dyDescent="0.2"/>
    <row r="182" spans="1:21" customFormat="1" x14ac:dyDescent="0.2"/>
    <row r="183" spans="1:21" customFormat="1" x14ac:dyDescent="0.2"/>
    <row r="184" spans="1:21" customFormat="1" x14ac:dyDescent="0.2">
      <c r="A184" s="150" t="s">
        <v>313</v>
      </c>
    </row>
    <row r="185" spans="1:21" customFormat="1" ht="26" x14ac:dyDescent="0.3">
      <c r="A185" s="148" t="s">
        <v>314</v>
      </c>
    </row>
    <row r="186" spans="1:21" customFormat="1" x14ac:dyDescent="0.2">
      <c r="A186" s="153" t="s">
        <v>304</v>
      </c>
      <c r="C186" s="154" t="s">
        <v>305</v>
      </c>
      <c r="F186" t="s">
        <v>315</v>
      </c>
    </row>
    <row r="187" spans="1:21" customFormat="1" x14ac:dyDescent="0.2">
      <c r="A187" s="153" t="s">
        <v>316</v>
      </c>
      <c r="C187" s="154" t="s">
        <v>309</v>
      </c>
      <c r="F187" t="s">
        <v>317</v>
      </c>
      <c r="O187" s="163"/>
    </row>
    <row r="188" spans="1:21" customFormat="1" x14ac:dyDescent="0.2"/>
    <row r="189" spans="1:21" customFormat="1" x14ac:dyDescent="0.2">
      <c r="A189" s="155" t="s">
        <v>101</v>
      </c>
      <c r="B189" s="506" t="s">
        <v>117</v>
      </c>
      <c r="C189" s="506" t="s">
        <v>307</v>
      </c>
      <c r="D189" s="506" t="s">
        <v>118</v>
      </c>
      <c r="E189" s="506" t="s">
        <v>307</v>
      </c>
      <c r="F189" s="506" t="s">
        <v>119</v>
      </c>
      <c r="G189" s="506" t="s">
        <v>307</v>
      </c>
      <c r="H189" s="506" t="s">
        <v>120</v>
      </c>
      <c r="I189" s="506" t="s">
        <v>307</v>
      </c>
      <c r="J189" s="506" t="s">
        <v>121</v>
      </c>
      <c r="K189" s="506" t="s">
        <v>307</v>
      </c>
      <c r="L189" s="506" t="s">
        <v>122</v>
      </c>
      <c r="M189" s="506" t="s">
        <v>307</v>
      </c>
      <c r="N189" s="506" t="s">
        <v>123</v>
      </c>
      <c r="O189" s="506" t="s">
        <v>307</v>
      </c>
      <c r="P189" s="506" t="s">
        <v>124</v>
      </c>
      <c r="Q189" s="506" t="s">
        <v>307</v>
      </c>
      <c r="R189" s="506" t="s">
        <v>125</v>
      </c>
      <c r="S189" s="506" t="s">
        <v>307</v>
      </c>
      <c r="T189" s="506" t="s">
        <v>102</v>
      </c>
      <c r="U189" s="506" t="s">
        <v>307</v>
      </c>
    </row>
    <row r="190" spans="1:21" customFormat="1" x14ac:dyDescent="0.2">
      <c r="A190" s="156" t="s">
        <v>318</v>
      </c>
      <c r="B190" s="157" t="s">
        <v>307</v>
      </c>
      <c r="C190" s="157" t="s">
        <v>307</v>
      </c>
      <c r="D190" s="157" t="s">
        <v>307</v>
      </c>
      <c r="E190" s="157" t="s">
        <v>307</v>
      </c>
      <c r="F190" s="157" t="s">
        <v>307</v>
      </c>
      <c r="G190" s="157" t="s">
        <v>307</v>
      </c>
      <c r="H190" s="157" t="s">
        <v>307</v>
      </c>
      <c r="I190" s="157" t="s">
        <v>307</v>
      </c>
      <c r="J190" s="157" t="s">
        <v>307</v>
      </c>
      <c r="K190" s="157" t="s">
        <v>307</v>
      </c>
      <c r="L190" s="157" t="s">
        <v>307</v>
      </c>
      <c r="M190" s="157" t="s">
        <v>307</v>
      </c>
      <c r="N190" s="157" t="s">
        <v>307</v>
      </c>
      <c r="O190" s="157" t="s">
        <v>307</v>
      </c>
      <c r="P190" s="157" t="s">
        <v>307</v>
      </c>
      <c r="Q190" s="157" t="s">
        <v>307</v>
      </c>
      <c r="R190" s="157" t="s">
        <v>307</v>
      </c>
      <c r="S190" s="157" t="s">
        <v>307</v>
      </c>
      <c r="T190" s="157" t="s">
        <v>307</v>
      </c>
      <c r="U190" s="157" t="s">
        <v>307</v>
      </c>
    </row>
    <row r="191" spans="1:21" customFormat="1" x14ac:dyDescent="0.2">
      <c r="A191" s="158" t="s">
        <v>46</v>
      </c>
      <c r="B191" s="159">
        <v>1139357</v>
      </c>
      <c r="C191" s="160" t="s">
        <v>307</v>
      </c>
      <c r="D191" s="159">
        <v>1159070</v>
      </c>
      <c r="E191" s="160" t="s">
        <v>307</v>
      </c>
      <c r="F191" s="159">
        <v>1178256</v>
      </c>
      <c r="G191" s="160" t="s">
        <v>307</v>
      </c>
      <c r="H191" s="159">
        <v>1208982</v>
      </c>
      <c r="I191" s="160" t="s">
        <v>307</v>
      </c>
      <c r="J191" s="159">
        <v>1243065</v>
      </c>
      <c r="K191" s="160" t="s">
        <v>307</v>
      </c>
      <c r="L191" s="159">
        <v>1271780</v>
      </c>
      <c r="M191" s="160" t="s">
        <v>307</v>
      </c>
      <c r="N191" s="159">
        <v>1191918</v>
      </c>
      <c r="O191" s="160" t="s">
        <v>307</v>
      </c>
      <c r="P191" s="159">
        <v>1272360</v>
      </c>
      <c r="Q191" s="160" t="s">
        <v>310</v>
      </c>
      <c r="R191" s="159">
        <v>1377070</v>
      </c>
      <c r="S191" s="160" t="s">
        <v>310</v>
      </c>
      <c r="T191" s="160" t="s">
        <v>311</v>
      </c>
      <c r="U191" s="160" t="s">
        <v>307</v>
      </c>
    </row>
    <row r="192" spans="1:21" customFormat="1" x14ac:dyDescent="0.2">
      <c r="A192" s="158" t="s">
        <v>45</v>
      </c>
      <c r="B192" s="161">
        <v>632664</v>
      </c>
      <c r="C192" s="162" t="s">
        <v>307</v>
      </c>
      <c r="D192" s="161">
        <v>650059</v>
      </c>
      <c r="E192" s="162" t="s">
        <v>307</v>
      </c>
      <c r="F192" s="161">
        <v>671832</v>
      </c>
      <c r="G192" s="162" t="s">
        <v>307</v>
      </c>
      <c r="H192" s="161">
        <v>705546</v>
      </c>
      <c r="I192" s="162" t="s">
        <v>307</v>
      </c>
      <c r="J192" s="161">
        <v>727150</v>
      </c>
      <c r="K192" s="162" t="s">
        <v>307</v>
      </c>
      <c r="L192" s="161">
        <v>739929</v>
      </c>
      <c r="M192" s="162" t="s">
        <v>307</v>
      </c>
      <c r="N192" s="161">
        <v>622528</v>
      </c>
      <c r="O192" s="162" t="s">
        <v>307</v>
      </c>
      <c r="P192" s="161">
        <v>689631</v>
      </c>
      <c r="Q192" s="162" t="s">
        <v>307</v>
      </c>
      <c r="R192" s="161">
        <v>793600</v>
      </c>
      <c r="S192" s="162" t="s">
        <v>307</v>
      </c>
      <c r="T192" s="162" t="s">
        <v>311</v>
      </c>
      <c r="U192" s="162" t="s">
        <v>307</v>
      </c>
    </row>
    <row r="193" spans="1:45" customFormat="1" x14ac:dyDescent="0.2">
      <c r="A193" s="158" t="s">
        <v>37</v>
      </c>
      <c r="B193" s="164">
        <v>199726.8</v>
      </c>
      <c r="C193" s="160" t="s">
        <v>307</v>
      </c>
      <c r="D193" s="164">
        <v>204797.5</v>
      </c>
      <c r="E193" s="160" t="s">
        <v>307</v>
      </c>
      <c r="F193" s="164">
        <v>210579.1</v>
      </c>
      <c r="G193" s="160" t="s">
        <v>307</v>
      </c>
      <c r="H193" s="164">
        <v>218885.7</v>
      </c>
      <c r="I193" s="160" t="s">
        <v>307</v>
      </c>
      <c r="J193" s="164">
        <v>227031.4</v>
      </c>
      <c r="K193" s="160" t="s">
        <v>307</v>
      </c>
      <c r="L193" s="164">
        <v>233537.5</v>
      </c>
      <c r="M193" s="160" t="s">
        <v>307</v>
      </c>
      <c r="N193" s="164">
        <v>217824.9</v>
      </c>
      <c r="O193" s="160" t="s">
        <v>307</v>
      </c>
      <c r="P193" s="164">
        <v>236501.7</v>
      </c>
      <c r="Q193" s="160" t="s">
        <v>307</v>
      </c>
      <c r="R193" s="164">
        <v>267085.59999999998</v>
      </c>
      <c r="S193" s="160" t="s">
        <v>310</v>
      </c>
      <c r="T193" s="160" t="s">
        <v>311</v>
      </c>
      <c r="U193" s="160" t="s">
        <v>307</v>
      </c>
    </row>
    <row r="194" spans="1:45" customFormat="1" x14ac:dyDescent="0.2">
      <c r="A194" s="158" t="s">
        <v>48</v>
      </c>
      <c r="B194" s="165">
        <v>994358.3</v>
      </c>
      <c r="C194" s="162" t="s">
        <v>307</v>
      </c>
      <c r="D194" s="165">
        <v>1015428.2</v>
      </c>
      <c r="E194" s="162" t="s">
        <v>307</v>
      </c>
      <c r="F194" s="165">
        <v>1029343.2</v>
      </c>
      <c r="G194" s="162" t="s">
        <v>307</v>
      </c>
      <c r="H194" s="165">
        <v>1056495.3</v>
      </c>
      <c r="I194" s="162" t="s">
        <v>307</v>
      </c>
      <c r="J194" s="165">
        <v>1077803.3</v>
      </c>
      <c r="K194" s="162" t="s">
        <v>307</v>
      </c>
      <c r="L194" s="165">
        <v>1087379.3999999999</v>
      </c>
      <c r="M194" s="162" t="s">
        <v>307</v>
      </c>
      <c r="N194" s="165">
        <v>965722.1</v>
      </c>
      <c r="O194" s="162" t="s">
        <v>307</v>
      </c>
      <c r="P194" s="165">
        <v>1035958.5</v>
      </c>
      <c r="Q194" s="162" t="s">
        <v>307</v>
      </c>
      <c r="R194" s="165">
        <v>1179567.5</v>
      </c>
      <c r="S194" s="162" t="s">
        <v>307</v>
      </c>
      <c r="T194" s="161">
        <v>1257106</v>
      </c>
      <c r="U194" s="162" t="s">
        <v>307</v>
      </c>
    </row>
    <row r="195" spans="1:45" customFormat="1" x14ac:dyDescent="0.2">
      <c r="A195" s="158" t="s">
        <v>41</v>
      </c>
      <c r="B195" s="159">
        <v>1492110</v>
      </c>
      <c r="C195" s="160" t="s">
        <v>307</v>
      </c>
      <c r="D195" s="159">
        <v>1530457</v>
      </c>
      <c r="E195" s="160" t="s">
        <v>307</v>
      </c>
      <c r="F195" s="159">
        <v>1577720</v>
      </c>
      <c r="G195" s="160" t="s">
        <v>307</v>
      </c>
      <c r="H195" s="159">
        <v>1620634</v>
      </c>
      <c r="I195" s="160" t="s">
        <v>307</v>
      </c>
      <c r="J195" s="159">
        <v>1668033</v>
      </c>
      <c r="K195" s="160" t="s">
        <v>307</v>
      </c>
      <c r="L195" s="159">
        <v>1717075</v>
      </c>
      <c r="M195" s="160" t="s">
        <v>307</v>
      </c>
      <c r="N195" s="159">
        <v>1639588</v>
      </c>
      <c r="O195" s="160" t="s">
        <v>310</v>
      </c>
      <c r="P195" s="159">
        <v>1709722</v>
      </c>
      <c r="Q195" s="160" t="s">
        <v>310</v>
      </c>
      <c r="R195" s="159">
        <v>1876818</v>
      </c>
      <c r="S195" s="160" t="s">
        <v>310</v>
      </c>
      <c r="T195" s="160" t="s">
        <v>311</v>
      </c>
      <c r="U195" s="160" t="s">
        <v>307</v>
      </c>
    </row>
    <row r="196" spans="1:45" customFormat="1" x14ac:dyDescent="0.2">
      <c r="A196" s="158" t="s">
        <v>55</v>
      </c>
      <c r="B196" s="161">
        <v>296454</v>
      </c>
      <c r="C196" s="162" t="s">
        <v>307</v>
      </c>
      <c r="D196" s="161">
        <v>303545</v>
      </c>
      <c r="E196" s="162" t="s">
        <v>307</v>
      </c>
      <c r="F196" s="161">
        <v>309721</v>
      </c>
      <c r="G196" s="162" t="s">
        <v>307</v>
      </c>
      <c r="H196" s="161">
        <v>320945</v>
      </c>
      <c r="I196" s="162" t="s">
        <v>307</v>
      </c>
      <c r="J196" s="161">
        <v>335967</v>
      </c>
      <c r="K196" s="162" t="s">
        <v>307</v>
      </c>
      <c r="L196" s="161">
        <v>348862</v>
      </c>
      <c r="M196" s="162" t="s">
        <v>307</v>
      </c>
      <c r="N196" s="161">
        <v>332800</v>
      </c>
      <c r="O196" s="162" t="s">
        <v>307</v>
      </c>
      <c r="P196" s="161">
        <v>355383</v>
      </c>
      <c r="Q196" s="162" t="s">
        <v>310</v>
      </c>
      <c r="R196" s="161">
        <v>404734</v>
      </c>
      <c r="S196" s="162" t="s">
        <v>310</v>
      </c>
      <c r="T196" s="162" t="s">
        <v>311</v>
      </c>
      <c r="U196" s="162" t="s">
        <v>307</v>
      </c>
    </row>
    <row r="197" spans="1:45" customFormat="1" x14ac:dyDescent="0.2"/>
    <row r="198" spans="1:45" customFormat="1" x14ac:dyDescent="0.2">
      <c r="B198" t="s">
        <v>319</v>
      </c>
    </row>
    <row r="199" spans="1:45" customFormat="1" x14ac:dyDescent="0.2"/>
    <row r="200" spans="1:45" customFormat="1" ht="26" x14ac:dyDescent="0.3">
      <c r="A200" s="148" t="s">
        <v>320</v>
      </c>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row>
    <row r="201" spans="1:45" customFormat="1" x14ac:dyDescent="0.2">
      <c r="A201" s="155" t="s">
        <v>101</v>
      </c>
      <c r="B201" s="506" t="s">
        <v>117</v>
      </c>
      <c r="C201" s="506" t="s">
        <v>307</v>
      </c>
      <c r="D201" s="506" t="s">
        <v>118</v>
      </c>
      <c r="E201" s="506" t="s">
        <v>307</v>
      </c>
      <c r="F201" s="506" t="s">
        <v>119</v>
      </c>
      <c r="G201" s="506" t="s">
        <v>307</v>
      </c>
      <c r="H201" s="506" t="s">
        <v>120</v>
      </c>
      <c r="I201" s="506" t="s">
        <v>307</v>
      </c>
      <c r="J201" s="506" t="s">
        <v>121</v>
      </c>
      <c r="K201" s="506" t="s">
        <v>307</v>
      </c>
      <c r="L201" s="506" t="s">
        <v>122</v>
      </c>
      <c r="M201" s="506" t="s">
        <v>307</v>
      </c>
      <c r="N201" s="506" t="s">
        <v>123</v>
      </c>
      <c r="O201" s="506" t="s">
        <v>307</v>
      </c>
      <c r="P201" s="506" t="s">
        <v>124</v>
      </c>
      <c r="Q201" s="506" t="s">
        <v>307</v>
      </c>
      <c r="R201" s="506" t="s">
        <v>125</v>
      </c>
      <c r="S201" s="506" t="s">
        <v>307</v>
      </c>
      <c r="T201" s="506" t="s">
        <v>102</v>
      </c>
      <c r="U201" s="506" t="s">
        <v>307</v>
      </c>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row>
    <row r="202" spans="1:45" customFormat="1" x14ac:dyDescent="0.2">
      <c r="A202" s="156" t="s">
        <v>318</v>
      </c>
      <c r="B202" s="157" t="s">
        <v>307</v>
      </c>
      <c r="C202" s="157" t="s">
        <v>307</v>
      </c>
      <c r="D202" s="157" t="s">
        <v>307</v>
      </c>
      <c r="E202" s="157" t="s">
        <v>307</v>
      </c>
      <c r="F202" s="157" t="s">
        <v>307</v>
      </c>
      <c r="G202" s="157" t="s">
        <v>307</v>
      </c>
      <c r="H202" s="157" t="s">
        <v>307</v>
      </c>
      <c r="I202" s="157" t="s">
        <v>307</v>
      </c>
      <c r="J202" s="157" t="s">
        <v>307</v>
      </c>
      <c r="K202" s="157" t="s">
        <v>307</v>
      </c>
      <c r="L202" s="157" t="s">
        <v>307</v>
      </c>
      <c r="M202" s="157" t="s">
        <v>307</v>
      </c>
      <c r="N202" s="157" t="s">
        <v>307</v>
      </c>
      <c r="O202" s="157" t="s">
        <v>307</v>
      </c>
      <c r="P202" s="157" t="s">
        <v>307</v>
      </c>
      <c r="Q202" s="157" t="s">
        <v>307</v>
      </c>
      <c r="R202" s="157" t="s">
        <v>307</v>
      </c>
      <c r="S202" s="157" t="s">
        <v>307</v>
      </c>
      <c r="T202" s="157" t="s">
        <v>307</v>
      </c>
      <c r="U202" s="157" t="s">
        <v>307</v>
      </c>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row>
    <row r="203" spans="1:45" customFormat="1" x14ac:dyDescent="0.2">
      <c r="A203" s="158" t="s">
        <v>46</v>
      </c>
      <c r="B203" s="162">
        <v>66165980</v>
      </c>
      <c r="C203" s="162" t="s">
        <v>333</v>
      </c>
      <c r="D203" s="162">
        <v>66458153</v>
      </c>
      <c r="E203" s="162" t="s">
        <v>307</v>
      </c>
      <c r="F203" s="162">
        <v>66638391</v>
      </c>
      <c r="G203" s="162" t="s">
        <v>307</v>
      </c>
      <c r="H203" s="162">
        <v>66809816</v>
      </c>
      <c r="I203" s="162" t="s">
        <v>307</v>
      </c>
      <c r="J203" s="162">
        <v>67026224</v>
      </c>
      <c r="K203" s="162" t="s">
        <v>310</v>
      </c>
      <c r="L203" s="162">
        <v>67290471</v>
      </c>
      <c r="M203" s="162" t="s">
        <v>307</v>
      </c>
      <c r="N203" s="162">
        <v>67473651</v>
      </c>
      <c r="O203" s="162" t="s">
        <v>307</v>
      </c>
      <c r="P203" s="162">
        <v>67728568</v>
      </c>
      <c r="Q203" s="162" t="s">
        <v>307</v>
      </c>
      <c r="R203" s="162">
        <v>67957053</v>
      </c>
      <c r="S203" s="162" t="s">
        <v>310</v>
      </c>
      <c r="T203" s="162">
        <v>68172977</v>
      </c>
      <c r="U203" s="162" t="s">
        <v>310</v>
      </c>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row>
    <row r="204" spans="1:45" customFormat="1" x14ac:dyDescent="0.2">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row>
    <row r="205" spans="1:45" customFormat="1" x14ac:dyDescent="0.2">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row>
    <row r="206" spans="1:45" customFormat="1" x14ac:dyDescent="0.2">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row>
    <row r="207" spans="1:45" customFormat="1" ht="26" x14ac:dyDescent="0.3">
      <c r="A207" s="148" t="s">
        <v>334</v>
      </c>
      <c r="G207" t="s">
        <v>335</v>
      </c>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row>
    <row r="208" spans="1:45" customFormat="1" x14ac:dyDescent="0.2">
      <c r="A208" s="155" t="s">
        <v>336</v>
      </c>
      <c r="B208" s="506" t="s">
        <v>309</v>
      </c>
      <c r="C208" s="506" t="s">
        <v>307</v>
      </c>
      <c r="D208" s="506" t="s">
        <v>337</v>
      </c>
      <c r="E208" s="506" t="s">
        <v>307</v>
      </c>
      <c r="F208" s="506" t="s">
        <v>338</v>
      </c>
      <c r="G208" s="506" t="s">
        <v>307</v>
      </c>
      <c r="H208" s="506" t="s">
        <v>339</v>
      </c>
      <c r="I208" s="506" t="s">
        <v>307</v>
      </c>
      <c r="J208" s="506" t="s">
        <v>340</v>
      </c>
      <c r="K208" s="506" t="s">
        <v>307</v>
      </c>
      <c r="L208" s="506" t="s">
        <v>341</v>
      </c>
      <c r="M208" s="506" t="s">
        <v>307</v>
      </c>
      <c r="N208" s="506" t="s">
        <v>342</v>
      </c>
      <c r="O208" s="506" t="s">
        <v>307</v>
      </c>
      <c r="P208" s="506" t="s">
        <v>343</v>
      </c>
      <c r="Q208" s="506" t="s">
        <v>307</v>
      </c>
      <c r="R208" s="506" t="s">
        <v>344</v>
      </c>
      <c r="S208" s="506" t="s">
        <v>307</v>
      </c>
      <c r="T208" s="506" t="s">
        <v>345</v>
      </c>
      <c r="U208" s="506" t="s">
        <v>307</v>
      </c>
      <c r="V208" s="506" t="s">
        <v>321</v>
      </c>
      <c r="W208" s="506" t="s">
        <v>307</v>
      </c>
      <c r="X208" s="506" t="s">
        <v>322</v>
      </c>
      <c r="Y208" s="506" t="s">
        <v>307</v>
      </c>
      <c r="Z208" s="506" t="s">
        <v>323</v>
      </c>
      <c r="AA208" s="506" t="s">
        <v>307</v>
      </c>
      <c r="AB208" s="506" t="s">
        <v>324</v>
      </c>
      <c r="AC208" s="506" t="s">
        <v>307</v>
      </c>
      <c r="AD208" s="506" t="s">
        <v>325</v>
      </c>
      <c r="AE208" s="506" t="s">
        <v>307</v>
      </c>
      <c r="AF208" s="506" t="s">
        <v>326</v>
      </c>
      <c r="AG208" s="506" t="s">
        <v>307</v>
      </c>
      <c r="AH208" s="506" t="s">
        <v>327</v>
      </c>
      <c r="AI208" s="506" t="s">
        <v>307</v>
      </c>
      <c r="AJ208" s="506" t="s">
        <v>328</v>
      </c>
      <c r="AK208" s="506" t="s">
        <v>307</v>
      </c>
      <c r="AL208" s="506" t="s">
        <v>329</v>
      </c>
      <c r="AM208" s="506" t="s">
        <v>307</v>
      </c>
      <c r="AN208" s="506" t="s">
        <v>330</v>
      </c>
      <c r="AO208" s="506" t="s">
        <v>307</v>
      </c>
      <c r="AP208" s="506" t="s">
        <v>331</v>
      </c>
      <c r="AQ208" s="506" t="s">
        <v>307</v>
      </c>
      <c r="AR208" s="506" t="s">
        <v>332</v>
      </c>
      <c r="AS208" s="506" t="s">
        <v>307</v>
      </c>
    </row>
    <row r="209" spans="1:45" customFormat="1" x14ac:dyDescent="0.2">
      <c r="A209" s="156" t="s">
        <v>101</v>
      </c>
      <c r="B209" s="157" t="s">
        <v>307</v>
      </c>
      <c r="C209" s="157" t="s">
        <v>307</v>
      </c>
      <c r="D209" s="157" t="s">
        <v>307</v>
      </c>
      <c r="E209" s="157" t="s">
        <v>307</v>
      </c>
      <c r="F209" s="157" t="s">
        <v>307</v>
      </c>
      <c r="G209" s="157" t="s">
        <v>307</v>
      </c>
      <c r="H209" s="157" t="s">
        <v>307</v>
      </c>
      <c r="I209" s="157" t="s">
        <v>307</v>
      </c>
      <c r="J209" s="157" t="s">
        <v>307</v>
      </c>
      <c r="K209" s="157" t="s">
        <v>307</v>
      </c>
      <c r="L209" s="157" t="s">
        <v>307</v>
      </c>
      <c r="M209" s="157" t="s">
        <v>307</v>
      </c>
      <c r="N209" s="157" t="s">
        <v>307</v>
      </c>
      <c r="O209" s="157" t="s">
        <v>307</v>
      </c>
      <c r="P209" s="157" t="s">
        <v>307</v>
      </c>
      <c r="Q209" s="157" t="s">
        <v>307</v>
      </c>
      <c r="R209" s="157" t="s">
        <v>307</v>
      </c>
      <c r="S209" s="157" t="s">
        <v>307</v>
      </c>
      <c r="T209" s="157" t="s">
        <v>307</v>
      </c>
      <c r="U209" s="157" t="s">
        <v>307</v>
      </c>
      <c r="V209" s="157" t="s">
        <v>307</v>
      </c>
      <c r="W209" s="157" t="s">
        <v>307</v>
      </c>
      <c r="X209" s="157" t="s">
        <v>307</v>
      </c>
      <c r="Y209" s="157" t="s">
        <v>307</v>
      </c>
      <c r="Z209" s="157" t="s">
        <v>307</v>
      </c>
      <c r="AA209" s="157" t="s">
        <v>307</v>
      </c>
      <c r="AB209" s="157" t="s">
        <v>307</v>
      </c>
      <c r="AC209" s="157" t="s">
        <v>307</v>
      </c>
      <c r="AD209" s="157" t="s">
        <v>307</v>
      </c>
      <c r="AE209" s="157" t="s">
        <v>307</v>
      </c>
      <c r="AF209" s="157" t="s">
        <v>307</v>
      </c>
      <c r="AG209" s="157" t="s">
        <v>307</v>
      </c>
      <c r="AH209" s="157" t="s">
        <v>307</v>
      </c>
      <c r="AI209" s="157" t="s">
        <v>307</v>
      </c>
      <c r="AJ209" s="157" t="s">
        <v>307</v>
      </c>
      <c r="AK209" s="157" t="s">
        <v>307</v>
      </c>
      <c r="AL209" s="157" t="s">
        <v>307</v>
      </c>
      <c r="AM209" s="157" t="s">
        <v>307</v>
      </c>
      <c r="AN209" s="157" t="s">
        <v>307</v>
      </c>
      <c r="AO209" s="157" t="s">
        <v>307</v>
      </c>
      <c r="AP209" s="157" t="s">
        <v>307</v>
      </c>
      <c r="AQ209" s="157" t="s">
        <v>307</v>
      </c>
      <c r="AR209" s="157" t="s">
        <v>307</v>
      </c>
      <c r="AS209" s="157" t="s">
        <v>307</v>
      </c>
    </row>
    <row r="210" spans="1:45" customFormat="1" x14ac:dyDescent="0.2">
      <c r="A210" s="158" t="s">
        <v>117</v>
      </c>
      <c r="B210" s="162">
        <v>66165980</v>
      </c>
      <c r="C210" s="162" t="s">
        <v>333</v>
      </c>
      <c r="D210" s="162">
        <v>4026337</v>
      </c>
      <c r="E210" s="162" t="s">
        <v>333</v>
      </c>
      <c r="F210" s="162">
        <v>4148663</v>
      </c>
      <c r="G210" s="162" t="s">
        <v>333</v>
      </c>
      <c r="H210" s="162">
        <v>4151685</v>
      </c>
      <c r="I210" s="162" t="s">
        <v>333</v>
      </c>
      <c r="J210" s="162">
        <v>3976653</v>
      </c>
      <c r="K210" s="162" t="s">
        <v>333</v>
      </c>
      <c r="L210" s="162">
        <v>3903097</v>
      </c>
      <c r="M210" s="162" t="s">
        <v>333</v>
      </c>
      <c r="N210" s="162">
        <v>3969470</v>
      </c>
      <c r="O210" s="162" t="s">
        <v>333</v>
      </c>
      <c r="P210" s="162">
        <v>4143067</v>
      </c>
      <c r="Q210" s="162" t="s">
        <v>333</v>
      </c>
      <c r="R210" s="162">
        <v>4087317</v>
      </c>
      <c r="S210" s="162" t="s">
        <v>333</v>
      </c>
      <c r="T210" s="162">
        <v>4596139</v>
      </c>
      <c r="U210" s="162" t="s">
        <v>333</v>
      </c>
      <c r="V210" s="162">
        <v>4535795</v>
      </c>
      <c r="W210" s="162" t="s">
        <v>333</v>
      </c>
      <c r="X210" s="162">
        <v>4431312</v>
      </c>
      <c r="Y210" s="162" t="s">
        <v>333</v>
      </c>
      <c r="Z210" s="162">
        <v>4212785</v>
      </c>
      <c r="AA210" s="162" t="s">
        <v>333</v>
      </c>
      <c r="AB210" s="162">
        <v>4098261</v>
      </c>
      <c r="AC210" s="162" t="s">
        <v>333</v>
      </c>
      <c r="AD210" s="162">
        <v>3483363</v>
      </c>
      <c r="AE210" s="162" t="s">
        <v>333</v>
      </c>
      <c r="AF210" s="162">
        <v>2404680</v>
      </c>
      <c r="AG210" s="162" t="s">
        <v>333</v>
      </c>
      <c r="AH210" s="162">
        <v>2230617</v>
      </c>
      <c r="AI210" s="162" t="s">
        <v>333</v>
      </c>
      <c r="AJ210" s="162">
        <v>5997356</v>
      </c>
      <c r="AK210" s="162" t="s">
        <v>333</v>
      </c>
      <c r="AL210" s="162">
        <v>1876052</v>
      </c>
      <c r="AM210" s="162" t="s">
        <v>333</v>
      </c>
      <c r="AN210" s="162">
        <v>3766739</v>
      </c>
      <c r="AO210" s="162" t="s">
        <v>333</v>
      </c>
      <c r="AP210" s="162">
        <v>1890687</v>
      </c>
      <c r="AQ210" s="162" t="s">
        <v>333</v>
      </c>
      <c r="AR210" s="162">
        <v>0</v>
      </c>
      <c r="AS210" s="162" t="s">
        <v>307</v>
      </c>
    </row>
    <row r="211" spans="1:45" customFormat="1" x14ac:dyDescent="0.2">
      <c r="A211" s="158" t="s">
        <v>118</v>
      </c>
      <c r="B211" s="160">
        <v>66458153</v>
      </c>
      <c r="C211" s="160" t="s">
        <v>307</v>
      </c>
      <c r="D211" s="160">
        <v>3994218</v>
      </c>
      <c r="E211" s="160" t="s">
        <v>307</v>
      </c>
      <c r="F211" s="160">
        <v>4175455</v>
      </c>
      <c r="G211" s="160" t="s">
        <v>307</v>
      </c>
      <c r="H211" s="160">
        <v>4176368</v>
      </c>
      <c r="I211" s="160" t="s">
        <v>307</v>
      </c>
      <c r="J211" s="160">
        <v>4021728</v>
      </c>
      <c r="K211" s="160" t="s">
        <v>307</v>
      </c>
      <c r="L211" s="160">
        <v>3837503</v>
      </c>
      <c r="M211" s="160" t="s">
        <v>307</v>
      </c>
      <c r="N211" s="160">
        <v>3968587</v>
      </c>
      <c r="O211" s="160" t="s">
        <v>307</v>
      </c>
      <c r="P211" s="160">
        <v>4146270</v>
      </c>
      <c r="Q211" s="160" t="s">
        <v>307</v>
      </c>
      <c r="R211" s="160">
        <v>4053739</v>
      </c>
      <c r="S211" s="160" t="s">
        <v>307</v>
      </c>
      <c r="T211" s="160">
        <v>4558124</v>
      </c>
      <c r="U211" s="160" t="s">
        <v>307</v>
      </c>
      <c r="V211" s="160">
        <v>4508550</v>
      </c>
      <c r="W211" s="160" t="s">
        <v>307</v>
      </c>
      <c r="X211" s="160">
        <v>4466248</v>
      </c>
      <c r="Y211" s="160" t="s">
        <v>307</v>
      </c>
      <c r="Z211" s="160">
        <v>4233180</v>
      </c>
      <c r="AA211" s="160" t="s">
        <v>307</v>
      </c>
      <c r="AB211" s="160">
        <v>4083926</v>
      </c>
      <c r="AC211" s="160" t="s">
        <v>307</v>
      </c>
      <c r="AD211" s="160">
        <v>3711371</v>
      </c>
      <c r="AE211" s="160" t="s">
        <v>307</v>
      </c>
      <c r="AF211" s="160">
        <v>2447800</v>
      </c>
      <c r="AG211" s="160" t="s">
        <v>307</v>
      </c>
      <c r="AH211" s="160">
        <v>2218069</v>
      </c>
      <c r="AI211" s="160" t="s">
        <v>307</v>
      </c>
      <c r="AJ211" s="160">
        <v>6075086</v>
      </c>
      <c r="AK211" s="160" t="s">
        <v>307</v>
      </c>
      <c r="AL211" s="160">
        <v>1895559</v>
      </c>
      <c r="AM211" s="160" t="s">
        <v>307</v>
      </c>
      <c r="AN211" s="160">
        <v>3857017</v>
      </c>
      <c r="AO211" s="160" t="s">
        <v>307</v>
      </c>
      <c r="AP211" s="160">
        <v>1961458</v>
      </c>
      <c r="AQ211" s="160" t="s">
        <v>307</v>
      </c>
      <c r="AR211" s="160">
        <v>0</v>
      </c>
      <c r="AS211" s="160" t="s">
        <v>307</v>
      </c>
    </row>
    <row r="212" spans="1:45" customFormat="1" x14ac:dyDescent="0.2">
      <c r="A212" s="158" t="s">
        <v>119</v>
      </c>
      <c r="B212" s="162">
        <v>66638391</v>
      </c>
      <c r="C212" s="162" t="s">
        <v>307</v>
      </c>
      <c r="D212" s="162">
        <v>3931257</v>
      </c>
      <c r="E212" s="162" t="s">
        <v>307</v>
      </c>
      <c r="F212" s="162">
        <v>4196053</v>
      </c>
      <c r="G212" s="162" t="s">
        <v>307</v>
      </c>
      <c r="H212" s="162">
        <v>4156125</v>
      </c>
      <c r="I212" s="162" t="s">
        <v>307</v>
      </c>
      <c r="J212" s="162">
        <v>4077434</v>
      </c>
      <c r="K212" s="162" t="s">
        <v>307</v>
      </c>
      <c r="L212" s="162">
        <v>3785684</v>
      </c>
      <c r="M212" s="162" t="s">
        <v>307</v>
      </c>
      <c r="N212" s="162">
        <v>3951657</v>
      </c>
      <c r="O212" s="162" t="s">
        <v>307</v>
      </c>
      <c r="P212" s="162">
        <v>4101033</v>
      </c>
      <c r="Q212" s="162" t="s">
        <v>307</v>
      </c>
      <c r="R212" s="162">
        <v>4110698</v>
      </c>
      <c r="S212" s="162" t="s">
        <v>307</v>
      </c>
      <c r="T212" s="162">
        <v>4458725</v>
      </c>
      <c r="U212" s="162" t="s">
        <v>307</v>
      </c>
      <c r="V212" s="162">
        <v>4496777</v>
      </c>
      <c r="W212" s="162" t="s">
        <v>307</v>
      </c>
      <c r="X212" s="162">
        <v>4489037</v>
      </c>
      <c r="Y212" s="162" t="s">
        <v>307</v>
      </c>
      <c r="Z212" s="162">
        <v>4259584</v>
      </c>
      <c r="AA212" s="162" t="s">
        <v>307</v>
      </c>
      <c r="AB212" s="162">
        <v>4057572</v>
      </c>
      <c r="AC212" s="162" t="s">
        <v>307</v>
      </c>
      <c r="AD212" s="162">
        <v>3939429</v>
      </c>
      <c r="AE212" s="162" t="s">
        <v>307</v>
      </c>
      <c r="AF212" s="162">
        <v>2521430</v>
      </c>
      <c r="AG212" s="162" t="s">
        <v>307</v>
      </c>
      <c r="AH212" s="162">
        <v>2195602</v>
      </c>
      <c r="AI212" s="162" t="s">
        <v>307</v>
      </c>
      <c r="AJ212" s="162">
        <v>6105896</v>
      </c>
      <c r="AK212" s="162" t="s">
        <v>307</v>
      </c>
      <c r="AL212" s="162">
        <v>1882143</v>
      </c>
      <c r="AM212" s="162" t="s">
        <v>307</v>
      </c>
      <c r="AN212" s="162">
        <v>3910294</v>
      </c>
      <c r="AO212" s="162" t="s">
        <v>307</v>
      </c>
      <c r="AP212" s="162">
        <v>2028151</v>
      </c>
      <c r="AQ212" s="162" t="s">
        <v>307</v>
      </c>
      <c r="AR212" s="162">
        <v>0</v>
      </c>
      <c r="AS212" s="162" t="s">
        <v>307</v>
      </c>
    </row>
    <row r="213" spans="1:45" customFormat="1" x14ac:dyDescent="0.2">
      <c r="A213" s="158" t="s">
        <v>120</v>
      </c>
      <c r="B213" s="160">
        <v>66809816</v>
      </c>
      <c r="C213" s="160" t="s">
        <v>307</v>
      </c>
      <c r="D213" s="160">
        <v>3879261</v>
      </c>
      <c r="E213" s="160" t="s">
        <v>307</v>
      </c>
      <c r="F213" s="160">
        <v>4176718</v>
      </c>
      <c r="G213" s="160" t="s">
        <v>307</v>
      </c>
      <c r="H213" s="160">
        <v>4165830</v>
      </c>
      <c r="I213" s="160" t="s">
        <v>307</v>
      </c>
      <c r="J213" s="160">
        <v>4103136</v>
      </c>
      <c r="K213" s="160" t="s">
        <v>307</v>
      </c>
      <c r="L213" s="160">
        <v>3752221</v>
      </c>
      <c r="M213" s="160" t="s">
        <v>307</v>
      </c>
      <c r="N213" s="160">
        <v>3910256</v>
      </c>
      <c r="O213" s="160" t="s">
        <v>307</v>
      </c>
      <c r="P213" s="160">
        <v>4078443</v>
      </c>
      <c r="Q213" s="160" t="s">
        <v>307</v>
      </c>
      <c r="R213" s="160">
        <v>4184460</v>
      </c>
      <c r="S213" s="160" t="s">
        <v>307</v>
      </c>
      <c r="T213" s="160">
        <v>4326446</v>
      </c>
      <c r="U213" s="160" t="s">
        <v>307</v>
      </c>
      <c r="V213" s="160">
        <v>4505491</v>
      </c>
      <c r="W213" s="160" t="s">
        <v>307</v>
      </c>
      <c r="X213" s="160">
        <v>4497755</v>
      </c>
      <c r="Y213" s="160" t="s">
        <v>307</v>
      </c>
      <c r="Z213" s="160">
        <v>4275447</v>
      </c>
      <c r="AA213" s="160" t="s">
        <v>307</v>
      </c>
      <c r="AB213" s="160">
        <v>4066565</v>
      </c>
      <c r="AC213" s="160" t="s">
        <v>307</v>
      </c>
      <c r="AD213" s="160">
        <v>3953437</v>
      </c>
      <c r="AE213" s="160" t="s">
        <v>307</v>
      </c>
      <c r="AF213" s="160">
        <v>2785807</v>
      </c>
      <c r="AG213" s="160" t="s">
        <v>307</v>
      </c>
      <c r="AH213" s="160">
        <v>2144283</v>
      </c>
      <c r="AI213" s="160" t="s">
        <v>307</v>
      </c>
      <c r="AJ213" s="160">
        <v>6148543</v>
      </c>
      <c r="AK213" s="160" t="s">
        <v>307</v>
      </c>
      <c r="AL213" s="160">
        <v>1886429</v>
      </c>
      <c r="AM213" s="160" t="s">
        <v>307</v>
      </c>
      <c r="AN213" s="160">
        <v>4004260</v>
      </c>
      <c r="AO213" s="160" t="s">
        <v>307</v>
      </c>
      <c r="AP213" s="160">
        <v>2117831</v>
      </c>
      <c r="AQ213" s="160" t="s">
        <v>307</v>
      </c>
      <c r="AR213" s="160">
        <v>0</v>
      </c>
      <c r="AS213" s="160" t="s">
        <v>307</v>
      </c>
    </row>
    <row r="214" spans="1:45" customFormat="1" x14ac:dyDescent="0.2">
      <c r="A214" s="158" t="s">
        <v>121</v>
      </c>
      <c r="B214" s="162">
        <v>67026224</v>
      </c>
      <c r="C214" s="162" t="s">
        <v>310</v>
      </c>
      <c r="D214" s="162">
        <v>3818866</v>
      </c>
      <c r="E214" s="162" t="s">
        <v>310</v>
      </c>
      <c r="F214" s="162">
        <v>4176782</v>
      </c>
      <c r="G214" s="162" t="s">
        <v>310</v>
      </c>
      <c r="H214" s="162">
        <v>4183073</v>
      </c>
      <c r="I214" s="162" t="s">
        <v>310</v>
      </c>
      <c r="J214" s="162">
        <v>4142585</v>
      </c>
      <c r="K214" s="162" t="s">
        <v>310</v>
      </c>
      <c r="L214" s="162">
        <v>3728702</v>
      </c>
      <c r="M214" s="162" t="s">
        <v>310</v>
      </c>
      <c r="N214" s="162">
        <v>3885848</v>
      </c>
      <c r="O214" s="162" t="s">
        <v>310</v>
      </c>
      <c r="P214" s="162">
        <v>4059532</v>
      </c>
      <c r="Q214" s="162" t="s">
        <v>310</v>
      </c>
      <c r="R214" s="162">
        <v>4239440</v>
      </c>
      <c r="S214" s="162" t="s">
        <v>310</v>
      </c>
      <c r="T214" s="162">
        <v>4214110</v>
      </c>
      <c r="U214" s="162" t="s">
        <v>310</v>
      </c>
      <c r="V214" s="162">
        <v>4546390</v>
      </c>
      <c r="W214" s="162" t="s">
        <v>310</v>
      </c>
      <c r="X214" s="162">
        <v>4497881</v>
      </c>
      <c r="Y214" s="162" t="s">
        <v>310</v>
      </c>
      <c r="Z214" s="162">
        <v>4292459</v>
      </c>
      <c r="AA214" s="162" t="s">
        <v>310</v>
      </c>
      <c r="AB214" s="162">
        <v>4067037</v>
      </c>
      <c r="AC214" s="162" t="s">
        <v>310</v>
      </c>
      <c r="AD214" s="162">
        <v>3948211</v>
      </c>
      <c r="AE214" s="162" t="s">
        <v>310</v>
      </c>
      <c r="AF214" s="162">
        <v>3037754</v>
      </c>
      <c r="AG214" s="162" t="s">
        <v>310</v>
      </c>
      <c r="AH214" s="162">
        <v>2146391</v>
      </c>
      <c r="AI214" s="162" t="s">
        <v>310</v>
      </c>
      <c r="AJ214" s="162">
        <v>6187554</v>
      </c>
      <c r="AK214" s="162" t="s">
        <v>310</v>
      </c>
      <c r="AL214" s="162">
        <v>1872278</v>
      </c>
      <c r="AM214" s="162" t="s">
        <v>310</v>
      </c>
      <c r="AN214" s="162">
        <v>4041163</v>
      </c>
      <c r="AO214" s="162" t="s">
        <v>310</v>
      </c>
      <c r="AP214" s="162">
        <v>2168885</v>
      </c>
      <c r="AQ214" s="162" t="s">
        <v>310</v>
      </c>
      <c r="AR214" s="162">
        <v>0</v>
      </c>
      <c r="AS214" s="162" t="s">
        <v>310</v>
      </c>
    </row>
    <row r="215" spans="1:45" customFormat="1" x14ac:dyDescent="0.2">
      <c r="A215" s="158" t="s">
        <v>122</v>
      </c>
      <c r="B215" s="160">
        <v>67290471</v>
      </c>
      <c r="C215" s="160" t="s">
        <v>307</v>
      </c>
      <c r="D215" s="160">
        <v>3749941</v>
      </c>
      <c r="E215" s="160" t="s">
        <v>307</v>
      </c>
      <c r="F215" s="160">
        <v>4150710</v>
      </c>
      <c r="G215" s="160" t="s">
        <v>307</v>
      </c>
      <c r="H215" s="160">
        <v>4213873</v>
      </c>
      <c r="I215" s="160" t="s">
        <v>307</v>
      </c>
      <c r="J215" s="160">
        <v>4182553</v>
      </c>
      <c r="K215" s="160" t="s">
        <v>307</v>
      </c>
      <c r="L215" s="160">
        <v>3772150</v>
      </c>
      <c r="M215" s="160" t="s">
        <v>307</v>
      </c>
      <c r="N215" s="160">
        <v>3813474</v>
      </c>
      <c r="O215" s="160" t="s">
        <v>307</v>
      </c>
      <c r="P215" s="160">
        <v>4079883</v>
      </c>
      <c r="Q215" s="160" t="s">
        <v>307</v>
      </c>
      <c r="R215" s="160">
        <v>4250067</v>
      </c>
      <c r="S215" s="160" t="s">
        <v>307</v>
      </c>
      <c r="T215" s="160">
        <v>4126048</v>
      </c>
      <c r="U215" s="160" t="s">
        <v>307</v>
      </c>
      <c r="V215" s="160">
        <v>4574371</v>
      </c>
      <c r="W215" s="160" t="s">
        <v>307</v>
      </c>
      <c r="X215" s="160">
        <v>4477026</v>
      </c>
      <c r="Y215" s="160" t="s">
        <v>307</v>
      </c>
      <c r="Z215" s="160">
        <v>4344690</v>
      </c>
      <c r="AA215" s="160" t="s">
        <v>307</v>
      </c>
      <c r="AB215" s="160">
        <v>4090960</v>
      </c>
      <c r="AC215" s="160" t="s">
        <v>307</v>
      </c>
      <c r="AD215" s="160">
        <v>3923732</v>
      </c>
      <c r="AE215" s="160" t="s">
        <v>307</v>
      </c>
      <c r="AF215" s="160">
        <v>3270564</v>
      </c>
      <c r="AG215" s="160" t="s">
        <v>307</v>
      </c>
      <c r="AH215" s="160">
        <v>2182473</v>
      </c>
      <c r="AI215" s="160" t="s">
        <v>307</v>
      </c>
      <c r="AJ215" s="160">
        <v>6270429</v>
      </c>
      <c r="AK215" s="160" t="s">
        <v>307</v>
      </c>
      <c r="AL215" s="160">
        <v>1877724</v>
      </c>
      <c r="AM215" s="160" t="s">
        <v>307</v>
      </c>
      <c r="AN215" s="160">
        <v>4087956</v>
      </c>
      <c r="AO215" s="160" t="s">
        <v>307</v>
      </c>
      <c r="AP215" s="160">
        <v>2210232</v>
      </c>
      <c r="AQ215" s="160" t="s">
        <v>307</v>
      </c>
      <c r="AR215" s="160">
        <v>0</v>
      </c>
      <c r="AS215" s="160" t="s">
        <v>307</v>
      </c>
    </row>
    <row r="216" spans="1:45" customFormat="1" x14ac:dyDescent="0.2">
      <c r="A216" s="158" t="s">
        <v>123</v>
      </c>
      <c r="B216" s="162">
        <v>67473651</v>
      </c>
      <c r="C216" s="162" t="s">
        <v>307</v>
      </c>
      <c r="D216" s="162">
        <v>3683202</v>
      </c>
      <c r="E216" s="162" t="s">
        <v>307</v>
      </c>
      <c r="F216" s="162">
        <v>4124419</v>
      </c>
      <c r="G216" s="162" t="s">
        <v>307</v>
      </c>
      <c r="H216" s="162">
        <v>4231639</v>
      </c>
      <c r="I216" s="162" t="s">
        <v>307</v>
      </c>
      <c r="J216" s="162">
        <v>4183848</v>
      </c>
      <c r="K216" s="162" t="s">
        <v>307</v>
      </c>
      <c r="L216" s="162">
        <v>3800748</v>
      </c>
      <c r="M216" s="162" t="s">
        <v>307</v>
      </c>
      <c r="N216" s="162">
        <v>3771805</v>
      </c>
      <c r="O216" s="162" t="s">
        <v>307</v>
      </c>
      <c r="P216" s="162">
        <v>4092427</v>
      </c>
      <c r="Q216" s="162" t="s">
        <v>307</v>
      </c>
      <c r="R216" s="162">
        <v>4251356</v>
      </c>
      <c r="S216" s="162" t="s">
        <v>307</v>
      </c>
      <c r="T216" s="162">
        <v>4096004</v>
      </c>
      <c r="U216" s="162" t="s">
        <v>307</v>
      </c>
      <c r="V216" s="162">
        <v>4535920</v>
      </c>
      <c r="W216" s="162" t="s">
        <v>307</v>
      </c>
      <c r="X216" s="162">
        <v>4446294</v>
      </c>
      <c r="Y216" s="162" t="s">
        <v>307</v>
      </c>
      <c r="Z216" s="162">
        <v>4387067</v>
      </c>
      <c r="AA216" s="162" t="s">
        <v>307</v>
      </c>
      <c r="AB216" s="162">
        <v>4122086</v>
      </c>
      <c r="AC216" s="162" t="s">
        <v>307</v>
      </c>
      <c r="AD216" s="162">
        <v>3913190</v>
      </c>
      <c r="AE216" s="162" t="s">
        <v>307</v>
      </c>
      <c r="AF216" s="162">
        <v>3486623</v>
      </c>
      <c r="AG216" s="162" t="s">
        <v>307</v>
      </c>
      <c r="AH216" s="162">
        <v>2217741</v>
      </c>
      <c r="AI216" s="162" t="s">
        <v>307</v>
      </c>
      <c r="AJ216" s="162">
        <v>6347023</v>
      </c>
      <c r="AK216" s="162" t="s">
        <v>307</v>
      </c>
      <c r="AL216" s="162">
        <v>1875096</v>
      </c>
      <c r="AM216" s="162" t="s">
        <v>307</v>
      </c>
      <c r="AN216" s="162">
        <v>4129282</v>
      </c>
      <c r="AO216" s="162" t="s">
        <v>307</v>
      </c>
      <c r="AP216" s="162">
        <v>2254186</v>
      </c>
      <c r="AQ216" s="162" t="s">
        <v>307</v>
      </c>
      <c r="AR216" s="162">
        <v>0</v>
      </c>
      <c r="AS216" s="162" t="s">
        <v>307</v>
      </c>
    </row>
    <row r="217" spans="1:45" customFormat="1" x14ac:dyDescent="0.2">
      <c r="A217" s="158" t="s">
        <v>124</v>
      </c>
      <c r="B217" s="160">
        <v>67728568</v>
      </c>
      <c r="C217" s="160" t="s">
        <v>307</v>
      </c>
      <c r="D217" s="160">
        <v>3618835</v>
      </c>
      <c r="E217" s="160" t="s">
        <v>307</v>
      </c>
      <c r="F217" s="160">
        <v>4075845</v>
      </c>
      <c r="G217" s="160" t="s">
        <v>307</v>
      </c>
      <c r="H217" s="160">
        <v>4273595</v>
      </c>
      <c r="I217" s="160" t="s">
        <v>307</v>
      </c>
      <c r="J217" s="160">
        <v>4160556</v>
      </c>
      <c r="K217" s="160" t="s">
        <v>307</v>
      </c>
      <c r="L217" s="160">
        <v>3868391</v>
      </c>
      <c r="M217" s="160" t="s">
        <v>307</v>
      </c>
      <c r="N217" s="160">
        <v>3762034</v>
      </c>
      <c r="O217" s="160" t="s">
        <v>307</v>
      </c>
      <c r="P217" s="160">
        <v>4111392</v>
      </c>
      <c r="Q217" s="160" t="s">
        <v>307</v>
      </c>
      <c r="R217" s="160">
        <v>4235320</v>
      </c>
      <c r="S217" s="160" t="s">
        <v>307</v>
      </c>
      <c r="T217" s="160">
        <v>4172167</v>
      </c>
      <c r="U217" s="160" t="s">
        <v>307</v>
      </c>
      <c r="V217" s="160">
        <v>4459449</v>
      </c>
      <c r="W217" s="160" t="s">
        <v>307</v>
      </c>
      <c r="X217" s="160">
        <v>4448570</v>
      </c>
      <c r="Y217" s="160" t="s">
        <v>307</v>
      </c>
      <c r="Z217" s="160">
        <v>4420139</v>
      </c>
      <c r="AA217" s="160" t="s">
        <v>307</v>
      </c>
      <c r="AB217" s="160">
        <v>4152154</v>
      </c>
      <c r="AC217" s="160" t="s">
        <v>307</v>
      </c>
      <c r="AD217" s="160">
        <v>3890326</v>
      </c>
      <c r="AE217" s="160" t="s">
        <v>307</v>
      </c>
      <c r="AF217" s="160">
        <v>3699086</v>
      </c>
      <c r="AG217" s="160" t="s">
        <v>307</v>
      </c>
      <c r="AH217" s="160">
        <v>2280134</v>
      </c>
      <c r="AI217" s="160" t="s">
        <v>307</v>
      </c>
      <c r="AJ217" s="160">
        <v>6380709</v>
      </c>
      <c r="AK217" s="160" t="s">
        <v>307</v>
      </c>
      <c r="AL217" s="160">
        <v>1843055</v>
      </c>
      <c r="AM217" s="160" t="s">
        <v>307</v>
      </c>
      <c r="AN217" s="160">
        <v>4100575</v>
      </c>
      <c r="AO217" s="160" t="s">
        <v>307</v>
      </c>
      <c r="AP217" s="160">
        <v>2257520</v>
      </c>
      <c r="AQ217" s="160" t="s">
        <v>307</v>
      </c>
      <c r="AR217" s="160">
        <v>0</v>
      </c>
      <c r="AS217" s="160" t="s">
        <v>307</v>
      </c>
    </row>
    <row r="218" spans="1:45" customFormat="1" x14ac:dyDescent="0.2">
      <c r="A218" s="158" t="s">
        <v>125</v>
      </c>
      <c r="B218" s="162">
        <v>67957053</v>
      </c>
      <c r="C218" s="162" t="s">
        <v>310</v>
      </c>
      <c r="D218" s="162">
        <v>3573776</v>
      </c>
      <c r="E218" s="162" t="s">
        <v>310</v>
      </c>
      <c r="F218" s="162">
        <v>4027500</v>
      </c>
      <c r="G218" s="162" t="s">
        <v>310</v>
      </c>
      <c r="H218" s="162">
        <v>4272206</v>
      </c>
      <c r="I218" s="162" t="s">
        <v>310</v>
      </c>
      <c r="J218" s="162">
        <v>4194560</v>
      </c>
      <c r="K218" s="162" t="s">
        <v>310</v>
      </c>
      <c r="L218" s="162">
        <v>3909735</v>
      </c>
      <c r="M218" s="162" t="s">
        <v>310</v>
      </c>
      <c r="N218" s="162">
        <v>3755339</v>
      </c>
      <c r="O218" s="162" t="s">
        <v>310</v>
      </c>
      <c r="P218" s="162">
        <v>4095193</v>
      </c>
      <c r="Q218" s="162" t="s">
        <v>310</v>
      </c>
      <c r="R218" s="162">
        <v>4224377</v>
      </c>
      <c r="S218" s="162" t="s">
        <v>310</v>
      </c>
      <c r="T218" s="162">
        <v>4256395</v>
      </c>
      <c r="U218" s="162" t="s">
        <v>310</v>
      </c>
      <c r="V218" s="162">
        <v>4333293</v>
      </c>
      <c r="W218" s="162" t="s">
        <v>310</v>
      </c>
      <c r="X218" s="162">
        <v>4468632</v>
      </c>
      <c r="Y218" s="162" t="s">
        <v>310</v>
      </c>
      <c r="Z218" s="162">
        <v>4445263</v>
      </c>
      <c r="AA218" s="162" t="s">
        <v>310</v>
      </c>
      <c r="AB218" s="162">
        <v>4182734</v>
      </c>
      <c r="AC218" s="162" t="s">
        <v>310</v>
      </c>
      <c r="AD218" s="162">
        <v>3905488</v>
      </c>
      <c r="AE218" s="162" t="s">
        <v>310</v>
      </c>
      <c r="AF218" s="162">
        <v>3713940</v>
      </c>
      <c r="AG218" s="162" t="s">
        <v>310</v>
      </c>
      <c r="AH218" s="162">
        <v>2524083</v>
      </c>
      <c r="AI218" s="162" t="s">
        <v>310</v>
      </c>
      <c r="AJ218" s="162">
        <v>6598622</v>
      </c>
      <c r="AK218" s="162" t="s">
        <v>310</v>
      </c>
      <c r="AL218" s="162">
        <v>1794383</v>
      </c>
      <c r="AM218" s="162" t="s">
        <v>310</v>
      </c>
      <c r="AN218" s="162">
        <v>4074539</v>
      </c>
      <c r="AO218" s="162" t="s">
        <v>310</v>
      </c>
      <c r="AP218" s="162">
        <v>2280156</v>
      </c>
      <c r="AQ218" s="162" t="s">
        <v>310</v>
      </c>
      <c r="AR218" s="162">
        <v>0</v>
      </c>
      <c r="AS218" s="162" t="s">
        <v>310</v>
      </c>
    </row>
    <row r="219" spans="1:45" customFormat="1" x14ac:dyDescent="0.2">
      <c r="A219" s="158" t="s">
        <v>102</v>
      </c>
      <c r="B219" s="160">
        <v>68172977</v>
      </c>
      <c r="C219" s="160" t="s">
        <v>310</v>
      </c>
      <c r="D219" s="160">
        <v>3529602</v>
      </c>
      <c r="E219" s="160" t="s">
        <v>310</v>
      </c>
      <c r="F219" s="160">
        <v>3965770</v>
      </c>
      <c r="G219" s="160" t="s">
        <v>310</v>
      </c>
      <c r="H219" s="160">
        <v>4282290</v>
      </c>
      <c r="I219" s="160" t="s">
        <v>310</v>
      </c>
      <c r="J219" s="160">
        <v>4233167</v>
      </c>
      <c r="K219" s="160" t="s">
        <v>310</v>
      </c>
      <c r="L219" s="160">
        <v>3947842</v>
      </c>
      <c r="M219" s="160" t="s">
        <v>310</v>
      </c>
      <c r="N219" s="160">
        <v>3752000</v>
      </c>
      <c r="O219" s="160" t="s">
        <v>310</v>
      </c>
      <c r="P219" s="160">
        <v>4079538</v>
      </c>
      <c r="Q219" s="160" t="s">
        <v>310</v>
      </c>
      <c r="R219" s="160">
        <v>4209197</v>
      </c>
      <c r="S219" s="160" t="s">
        <v>310</v>
      </c>
      <c r="T219" s="160">
        <v>4317490</v>
      </c>
      <c r="U219" s="160" t="s">
        <v>310</v>
      </c>
      <c r="V219" s="160">
        <v>4226448</v>
      </c>
      <c r="W219" s="160" t="s">
        <v>310</v>
      </c>
      <c r="X219" s="160">
        <v>4515977</v>
      </c>
      <c r="Y219" s="160" t="s">
        <v>310</v>
      </c>
      <c r="Z219" s="160">
        <v>4450987</v>
      </c>
      <c r="AA219" s="160" t="s">
        <v>310</v>
      </c>
      <c r="AB219" s="160">
        <v>4208447</v>
      </c>
      <c r="AC219" s="160" t="s">
        <v>310</v>
      </c>
      <c r="AD219" s="160">
        <v>3909382</v>
      </c>
      <c r="AE219" s="160" t="s">
        <v>310</v>
      </c>
      <c r="AF219" s="160">
        <v>3712931</v>
      </c>
      <c r="AG219" s="160" t="s">
        <v>310</v>
      </c>
      <c r="AH219" s="160">
        <v>2753444</v>
      </c>
      <c r="AI219" s="160" t="s">
        <v>310</v>
      </c>
      <c r="AJ219" s="160">
        <v>6831909</v>
      </c>
      <c r="AK219" s="160" t="s">
        <v>310</v>
      </c>
      <c r="AL219" s="160">
        <v>1796146</v>
      </c>
      <c r="AM219" s="160" t="s">
        <v>310</v>
      </c>
      <c r="AN219" s="160">
        <v>4078465</v>
      </c>
      <c r="AO219" s="160" t="s">
        <v>310</v>
      </c>
      <c r="AP219" s="160">
        <v>2282319</v>
      </c>
      <c r="AQ219" s="160" t="s">
        <v>310</v>
      </c>
      <c r="AR219" s="160">
        <v>0</v>
      </c>
      <c r="AS219" s="160" t="s">
        <v>310</v>
      </c>
    </row>
    <row r="220" spans="1:45" customFormat="1" x14ac:dyDescent="0.2"/>
    <row r="221" spans="1:45" customFormat="1" x14ac:dyDescent="0.2"/>
    <row r="222" spans="1:45" customFormat="1" x14ac:dyDescent="0.2"/>
    <row r="223" spans="1:45" customFormat="1" ht="26" x14ac:dyDescent="0.3">
      <c r="A223" s="148" t="s">
        <v>346</v>
      </c>
      <c r="H223" t="s">
        <v>137</v>
      </c>
      <c r="I223" t="s">
        <v>347</v>
      </c>
    </row>
    <row r="224" spans="1:45" customFormat="1" x14ac:dyDescent="0.2">
      <c r="A224" s="153" t="s">
        <v>302</v>
      </c>
      <c r="C224" s="154" t="s">
        <v>303</v>
      </c>
    </row>
    <row r="225" spans="1:21" customFormat="1" x14ac:dyDescent="0.2">
      <c r="A225" s="153" t="s">
        <v>304</v>
      </c>
      <c r="C225" s="154" t="s">
        <v>348</v>
      </c>
    </row>
    <row r="226" spans="1:21" customFormat="1" x14ac:dyDescent="0.2">
      <c r="A226" s="153" t="s">
        <v>349</v>
      </c>
      <c r="C226" s="154" t="s">
        <v>350</v>
      </c>
    </row>
    <row r="227" spans="1:21" customFormat="1" x14ac:dyDescent="0.2">
      <c r="A227" s="153" t="s">
        <v>351</v>
      </c>
      <c r="C227" s="154" t="s">
        <v>352</v>
      </c>
    </row>
    <row r="228" spans="1:21" customFormat="1" x14ac:dyDescent="0.2"/>
    <row r="229" spans="1:21" customFormat="1" x14ac:dyDescent="0.2">
      <c r="A229" s="155" t="s">
        <v>101</v>
      </c>
      <c r="B229" s="506" t="s">
        <v>353</v>
      </c>
      <c r="C229" s="506" t="s">
        <v>307</v>
      </c>
      <c r="D229" s="506" t="s">
        <v>354</v>
      </c>
      <c r="E229" s="506" t="s">
        <v>307</v>
      </c>
      <c r="F229" s="506" t="s">
        <v>117</v>
      </c>
      <c r="G229" s="506" t="s">
        <v>307</v>
      </c>
      <c r="H229" s="506" t="s">
        <v>118</v>
      </c>
      <c r="I229" s="506" t="s">
        <v>307</v>
      </c>
      <c r="J229" s="506" t="s">
        <v>119</v>
      </c>
      <c r="K229" s="506" t="s">
        <v>307</v>
      </c>
      <c r="L229" s="506" t="s">
        <v>120</v>
      </c>
      <c r="M229" s="506" t="s">
        <v>307</v>
      </c>
      <c r="N229" s="506" t="s">
        <v>121</v>
      </c>
      <c r="O229" s="506" t="s">
        <v>307</v>
      </c>
      <c r="P229" s="506" t="s">
        <v>122</v>
      </c>
      <c r="Q229" s="506" t="s">
        <v>307</v>
      </c>
      <c r="R229" s="506" t="s">
        <v>123</v>
      </c>
      <c r="S229" s="506" t="s">
        <v>307</v>
      </c>
      <c r="T229" s="506" t="s">
        <v>124</v>
      </c>
      <c r="U229" s="506" t="s">
        <v>307</v>
      </c>
    </row>
    <row r="230" spans="1:21" customFormat="1" x14ac:dyDescent="0.2">
      <c r="A230" s="156" t="s">
        <v>318</v>
      </c>
      <c r="B230" s="157" t="s">
        <v>307</v>
      </c>
      <c r="C230" s="157" t="s">
        <v>307</v>
      </c>
      <c r="D230" s="157" t="s">
        <v>307</v>
      </c>
      <c r="E230" s="157" t="s">
        <v>307</v>
      </c>
      <c r="F230" s="157" t="s">
        <v>307</v>
      </c>
      <c r="G230" s="157" t="s">
        <v>307</v>
      </c>
      <c r="H230" s="157" t="s">
        <v>307</v>
      </c>
      <c r="I230" s="157" t="s">
        <v>307</v>
      </c>
      <c r="J230" s="157" t="s">
        <v>307</v>
      </c>
      <c r="K230" s="157" t="s">
        <v>307</v>
      </c>
      <c r="L230" s="157" t="s">
        <v>307</v>
      </c>
      <c r="M230" s="157" t="s">
        <v>307</v>
      </c>
      <c r="N230" s="157" t="s">
        <v>307</v>
      </c>
      <c r="O230" s="157" t="s">
        <v>307</v>
      </c>
      <c r="P230" s="157" t="s">
        <v>307</v>
      </c>
      <c r="Q230" s="157" t="s">
        <v>307</v>
      </c>
      <c r="R230" s="157" t="s">
        <v>307</v>
      </c>
      <c r="S230" s="157" t="s">
        <v>307</v>
      </c>
      <c r="T230" s="157" t="s">
        <v>307</v>
      </c>
      <c r="U230" s="157" t="s">
        <v>307</v>
      </c>
    </row>
    <row r="231" spans="1:21" customFormat="1" x14ac:dyDescent="0.2">
      <c r="A231" s="158" t="s">
        <v>46</v>
      </c>
      <c r="B231" s="162">
        <v>18700</v>
      </c>
      <c r="C231" s="162" t="s">
        <v>307</v>
      </c>
      <c r="D231" s="162">
        <v>18500</v>
      </c>
      <c r="E231" s="162" t="s">
        <v>307</v>
      </c>
      <c r="F231" s="162">
        <v>18700</v>
      </c>
      <c r="G231" s="162" t="s">
        <v>307</v>
      </c>
      <c r="H231" s="162">
        <v>18800</v>
      </c>
      <c r="I231" s="162" t="s">
        <v>307</v>
      </c>
      <c r="J231" s="162">
        <v>19100</v>
      </c>
      <c r="K231" s="162" t="s">
        <v>307</v>
      </c>
      <c r="L231" s="162">
        <v>19500</v>
      </c>
      <c r="M231" s="162" t="s">
        <v>307</v>
      </c>
      <c r="N231" s="162">
        <v>20000</v>
      </c>
      <c r="O231" s="162" t="s">
        <v>307</v>
      </c>
      <c r="P231" s="162">
        <v>20500</v>
      </c>
      <c r="Q231" s="162" t="s">
        <v>307</v>
      </c>
      <c r="R231" s="162">
        <v>20700</v>
      </c>
      <c r="S231" s="162" t="s">
        <v>307</v>
      </c>
      <c r="T231" s="162">
        <v>21400</v>
      </c>
      <c r="U231" s="162" t="s">
        <v>310</v>
      </c>
    </row>
    <row r="232" spans="1:21" customFormat="1" x14ac:dyDescent="0.2">
      <c r="A232" s="158" t="s">
        <v>48</v>
      </c>
      <c r="B232" s="160">
        <v>16600</v>
      </c>
      <c r="C232" s="160" t="s">
        <v>307</v>
      </c>
      <c r="D232" s="160">
        <v>16700</v>
      </c>
      <c r="E232" s="160" t="s">
        <v>307</v>
      </c>
      <c r="F232" s="160">
        <v>16800</v>
      </c>
      <c r="G232" s="160" t="s">
        <v>307</v>
      </c>
      <c r="H232" s="160">
        <v>17000</v>
      </c>
      <c r="I232" s="160" t="s">
        <v>307</v>
      </c>
      <c r="J232" s="160">
        <v>17300</v>
      </c>
      <c r="K232" s="160" t="s">
        <v>307</v>
      </c>
      <c r="L232" s="160">
        <v>17700</v>
      </c>
      <c r="M232" s="160" t="s">
        <v>307</v>
      </c>
      <c r="N232" s="160">
        <v>18000</v>
      </c>
      <c r="O232" s="160" t="s">
        <v>307</v>
      </c>
      <c r="P232" s="160">
        <v>18200</v>
      </c>
      <c r="Q232" s="160" t="s">
        <v>307</v>
      </c>
      <c r="R232" s="160">
        <v>17800</v>
      </c>
      <c r="S232" s="160" t="s">
        <v>307</v>
      </c>
      <c r="T232" s="160">
        <v>18700</v>
      </c>
      <c r="U232" s="160" t="s">
        <v>307</v>
      </c>
    </row>
    <row r="233" spans="1:21" customFormat="1" x14ac:dyDescent="0.2"/>
    <row r="234" spans="1:21" customFormat="1" x14ac:dyDescent="0.2"/>
    <row r="235" spans="1:21" customFormat="1" x14ac:dyDescent="0.2"/>
    <row r="236" spans="1:21" customFormat="1" x14ac:dyDescent="0.2"/>
    <row r="237" spans="1:21" customFormat="1" ht="26" x14ac:dyDescent="0.3">
      <c r="A237" s="148" t="s">
        <v>355</v>
      </c>
    </row>
    <row r="238" spans="1:21" customFormat="1" x14ac:dyDescent="0.2">
      <c r="A238" s="149" t="s">
        <v>112</v>
      </c>
      <c r="B238" s="149" t="s">
        <v>113</v>
      </c>
      <c r="C238" s="149" t="s">
        <v>114</v>
      </c>
      <c r="D238" s="149" t="s">
        <v>115</v>
      </c>
      <c r="E238" s="149" t="s">
        <v>116</v>
      </c>
      <c r="F238" s="149" t="s">
        <v>117</v>
      </c>
      <c r="G238" s="149" t="s">
        <v>118</v>
      </c>
      <c r="H238" s="149" t="s">
        <v>119</v>
      </c>
      <c r="I238" s="149" t="s">
        <v>120</v>
      </c>
      <c r="J238" s="149" t="s">
        <v>121</v>
      </c>
      <c r="K238" s="149" t="s">
        <v>122</v>
      </c>
      <c r="L238" s="149" t="s">
        <v>123</v>
      </c>
      <c r="M238" s="149" t="s">
        <v>124</v>
      </c>
      <c r="N238" s="149" t="s">
        <v>125</v>
      </c>
      <c r="O238" s="149" t="s">
        <v>102</v>
      </c>
    </row>
    <row r="239" spans="1:21" customFormat="1" x14ac:dyDescent="0.2">
      <c r="A239" s="150" t="s">
        <v>46</v>
      </c>
      <c r="B239" s="151" t="s">
        <v>295</v>
      </c>
      <c r="C239" s="150" t="s">
        <v>131</v>
      </c>
      <c r="D239" s="150" t="s">
        <v>132</v>
      </c>
      <c r="E239" s="166" t="s">
        <v>133</v>
      </c>
      <c r="F239" s="152">
        <v>399.3</v>
      </c>
      <c r="G239" s="152">
        <v>398.8</v>
      </c>
      <c r="H239" s="152">
        <v>400.7</v>
      </c>
      <c r="I239" s="152">
        <v>397.8</v>
      </c>
      <c r="J239" s="152">
        <v>395.6</v>
      </c>
      <c r="K239" s="152">
        <v>390.4</v>
      </c>
      <c r="L239" s="152">
        <v>390.9</v>
      </c>
      <c r="M239" s="152">
        <v>401</v>
      </c>
      <c r="N239" s="152">
        <v>400.2</v>
      </c>
      <c r="O239" s="152">
        <v>395.2</v>
      </c>
    </row>
    <row r="240" spans="1:21" customFormat="1" x14ac:dyDescent="0.2">
      <c r="A240" s="150" t="s">
        <v>46</v>
      </c>
      <c r="B240" s="151" t="s">
        <v>295</v>
      </c>
      <c r="C240" s="150" t="s">
        <v>127</v>
      </c>
      <c r="D240" s="150" t="s">
        <v>128</v>
      </c>
      <c r="E240" s="150" t="s">
        <v>129</v>
      </c>
      <c r="F240" s="152">
        <v>5837.8</v>
      </c>
      <c r="G240" s="152">
        <v>5866.2</v>
      </c>
      <c r="H240" s="152">
        <v>5955.5</v>
      </c>
      <c r="I240" s="152">
        <v>6033.2</v>
      </c>
      <c r="J240" s="152">
        <v>6081.6</v>
      </c>
      <c r="K240" s="152">
        <v>6094.1</v>
      </c>
      <c r="L240" s="152">
        <v>6062.4</v>
      </c>
      <c r="M240" s="152">
        <v>6306.1</v>
      </c>
      <c r="N240" s="152">
        <v>6635.8</v>
      </c>
      <c r="O240" s="152">
        <v>7157.5</v>
      </c>
    </row>
    <row r="241" spans="1:15" customFormat="1" x14ac:dyDescent="0.2">
      <c r="A241" s="150" t="s">
        <v>46</v>
      </c>
      <c r="B241" s="151" t="s">
        <v>298</v>
      </c>
      <c r="C241" s="150" t="s">
        <v>131</v>
      </c>
      <c r="D241" s="150" t="s">
        <v>132</v>
      </c>
      <c r="E241" s="166" t="s">
        <v>133</v>
      </c>
      <c r="F241" s="152">
        <v>186.2</v>
      </c>
      <c r="G241" s="152">
        <v>196.2</v>
      </c>
      <c r="H241" s="152">
        <v>189.9</v>
      </c>
      <c r="I241" s="152">
        <v>190</v>
      </c>
      <c r="J241" s="152">
        <v>192.7</v>
      </c>
      <c r="K241" s="152">
        <v>187.7</v>
      </c>
      <c r="L241" s="152">
        <v>198.2</v>
      </c>
      <c r="M241" s="152">
        <v>195.1</v>
      </c>
      <c r="N241" s="152">
        <v>202.8</v>
      </c>
      <c r="O241" s="152">
        <v>195.3</v>
      </c>
    </row>
    <row r="242" spans="1:15" customFormat="1" x14ac:dyDescent="0.2">
      <c r="A242" s="150" t="s">
        <v>46</v>
      </c>
      <c r="B242" s="151" t="s">
        <v>298</v>
      </c>
      <c r="C242" s="150" t="s">
        <v>127</v>
      </c>
      <c r="D242" s="150" t="s">
        <v>128</v>
      </c>
      <c r="E242" s="150" t="s">
        <v>129</v>
      </c>
      <c r="F242" s="152">
        <v>1551.4</v>
      </c>
      <c r="G242" s="152">
        <v>1657</v>
      </c>
      <c r="H242" s="152">
        <v>1639.3</v>
      </c>
      <c r="I242" s="152">
        <v>1702.3</v>
      </c>
      <c r="J242" s="152">
        <v>1772.2</v>
      </c>
      <c r="K242" s="152">
        <v>1742.8</v>
      </c>
      <c r="L242" s="152">
        <v>1869.5</v>
      </c>
      <c r="M242" s="152">
        <v>1859.7</v>
      </c>
      <c r="N242" s="152">
        <v>2058.4</v>
      </c>
      <c r="O242" s="152">
        <v>2248.1999999999998</v>
      </c>
    </row>
    <row r="243" spans="1:15" customFormat="1" x14ac:dyDescent="0.2">
      <c r="A243" s="150" t="s">
        <v>46</v>
      </c>
      <c r="B243" s="151" t="s">
        <v>299</v>
      </c>
      <c r="C243" s="150" t="s">
        <v>131</v>
      </c>
      <c r="D243" s="150" t="s">
        <v>132</v>
      </c>
      <c r="E243" s="166" t="s">
        <v>133</v>
      </c>
      <c r="F243" s="152">
        <v>328.2</v>
      </c>
      <c r="G243" s="152">
        <v>335.6</v>
      </c>
      <c r="H243" s="152">
        <v>341.8</v>
      </c>
      <c r="I243" s="152">
        <v>349.4</v>
      </c>
      <c r="J243" s="152">
        <v>354.2</v>
      </c>
      <c r="K243" s="152">
        <v>353.1</v>
      </c>
      <c r="L243" s="152">
        <v>363.6</v>
      </c>
      <c r="M243" s="152">
        <v>376.8</v>
      </c>
      <c r="N243" s="152">
        <v>381.7</v>
      </c>
      <c r="O243" s="152">
        <v>392.5</v>
      </c>
    </row>
    <row r="244" spans="1:15" customFormat="1" x14ac:dyDescent="0.2">
      <c r="A244" s="150" t="s">
        <v>46</v>
      </c>
      <c r="B244" s="151" t="s">
        <v>299</v>
      </c>
      <c r="C244" s="150" t="s">
        <v>127</v>
      </c>
      <c r="D244" s="150" t="s">
        <v>128</v>
      </c>
      <c r="E244" s="150" t="s">
        <v>129</v>
      </c>
      <c r="F244" s="152">
        <v>2359</v>
      </c>
      <c r="G244" s="152">
        <v>2441.6</v>
      </c>
      <c r="H244" s="152">
        <v>2557.6</v>
      </c>
      <c r="I244" s="152">
        <v>2695.6</v>
      </c>
      <c r="J244" s="152">
        <v>2816.2</v>
      </c>
      <c r="K244" s="152">
        <v>2862.7</v>
      </c>
      <c r="L244" s="152">
        <v>3006.2</v>
      </c>
      <c r="M244" s="152">
        <v>3187.5</v>
      </c>
      <c r="N244" s="152">
        <v>3442.1</v>
      </c>
      <c r="O244" s="152">
        <v>3894.8</v>
      </c>
    </row>
    <row r="245" spans="1:15" customFormat="1" x14ac:dyDescent="0.2">
      <c r="A245" s="150" t="s">
        <v>46</v>
      </c>
      <c r="B245" s="151" t="s">
        <v>126</v>
      </c>
      <c r="C245" s="150" t="s">
        <v>131</v>
      </c>
      <c r="D245" s="150" t="s">
        <v>132</v>
      </c>
      <c r="E245" s="166" t="s">
        <v>133</v>
      </c>
      <c r="F245" s="152">
        <v>386.6</v>
      </c>
      <c r="G245" s="152">
        <v>385.3</v>
      </c>
      <c r="H245" s="152">
        <v>387.1</v>
      </c>
      <c r="I245" s="152">
        <v>384.9</v>
      </c>
      <c r="J245" s="152">
        <v>380.8</v>
      </c>
      <c r="K245" s="152">
        <v>379.7</v>
      </c>
      <c r="L245" s="152">
        <v>390.8</v>
      </c>
      <c r="M245" s="152">
        <v>396.6</v>
      </c>
      <c r="N245" s="152">
        <v>392.2</v>
      </c>
      <c r="O245" s="152">
        <v>388.3</v>
      </c>
    </row>
    <row r="246" spans="1:15" customFormat="1" x14ac:dyDescent="0.2">
      <c r="A246" s="150" t="s">
        <v>46</v>
      </c>
      <c r="B246" s="151" t="s">
        <v>126</v>
      </c>
      <c r="C246" s="150" t="s">
        <v>127</v>
      </c>
      <c r="D246" s="150" t="s">
        <v>128</v>
      </c>
      <c r="E246" s="150" t="s">
        <v>129</v>
      </c>
      <c r="F246" s="152">
        <v>2608.9</v>
      </c>
      <c r="G246" s="152">
        <v>2673.3</v>
      </c>
      <c r="H246" s="152">
        <v>2789.6</v>
      </c>
      <c r="I246" s="152">
        <v>2822.5</v>
      </c>
      <c r="J246" s="152">
        <v>2863.5</v>
      </c>
      <c r="K246" s="152">
        <v>2894</v>
      </c>
      <c r="L246" s="152">
        <v>2996</v>
      </c>
      <c r="M246" s="152">
        <v>3084.1</v>
      </c>
      <c r="N246" s="152">
        <v>3256</v>
      </c>
      <c r="O246" s="152">
        <v>3620.5</v>
      </c>
    </row>
    <row r="247" spans="1:15" customFormat="1" x14ac:dyDescent="0.2">
      <c r="A247" s="150" t="s">
        <v>46</v>
      </c>
      <c r="B247" s="167" t="str">
        <f>B239</f>
        <v>Confectionery</v>
      </c>
      <c r="C247" s="168" t="s">
        <v>127</v>
      </c>
      <c r="D247" s="168" t="s">
        <v>356</v>
      </c>
      <c r="E247" s="169" t="s">
        <v>133</v>
      </c>
      <c r="F247" s="170">
        <f>F240*1000*1000/(F239*1000*1000)</f>
        <v>14.620085149010769</v>
      </c>
      <c r="G247" s="170">
        <f t="shared" ref="G247:O247" si="0">G240*1000*1000/(G239*1000*1000)</f>
        <v>14.70962888665998</v>
      </c>
      <c r="H247" s="170">
        <f t="shared" si="0"/>
        <v>14.862740204641877</v>
      </c>
      <c r="I247" s="170">
        <f t="shared" si="0"/>
        <v>15.166415284062342</v>
      </c>
      <c r="J247" s="170">
        <f t="shared" si="0"/>
        <v>15.373104145601618</v>
      </c>
      <c r="K247" s="170">
        <f t="shared" si="0"/>
        <v>15.609887295081966</v>
      </c>
      <c r="L247" s="170">
        <f t="shared" si="0"/>
        <v>15.5088257866462</v>
      </c>
      <c r="M247" s="170">
        <f t="shared" si="0"/>
        <v>15.725935162094762</v>
      </c>
      <c r="N247" s="170">
        <f t="shared" si="0"/>
        <v>16.581209395302348</v>
      </c>
      <c r="O247" s="170">
        <f t="shared" si="0"/>
        <v>18.111082995951417</v>
      </c>
    </row>
    <row r="248" spans="1:15" customFormat="1" x14ac:dyDescent="0.2">
      <c r="A248" s="150" t="s">
        <v>46</v>
      </c>
      <c r="B248" t="str">
        <f>B241</f>
        <v>Ice Cream</v>
      </c>
      <c r="C248" s="171" t="s">
        <v>131</v>
      </c>
      <c r="D248" s="171" t="s">
        <v>356</v>
      </c>
      <c r="E248" s="166" t="s">
        <v>133</v>
      </c>
      <c r="F248" s="172">
        <f>F242*1000*1000/(F241*1000*1000)</f>
        <v>8.3319011815252413</v>
      </c>
      <c r="G248" s="172">
        <f t="shared" ref="G248:O248" si="1">G242*1000*1000/(G241*1000*1000)</f>
        <v>8.4454638124362891</v>
      </c>
      <c r="H248" s="172">
        <f t="shared" si="1"/>
        <v>8.63243812532912</v>
      </c>
      <c r="I248" s="172">
        <f t="shared" si="1"/>
        <v>8.9594736842105256</v>
      </c>
      <c r="J248" s="172">
        <f t="shared" si="1"/>
        <v>9.1966787752983912</v>
      </c>
      <c r="K248" s="172">
        <f t="shared" si="1"/>
        <v>9.285029302077783</v>
      </c>
      <c r="L248" s="172">
        <f t="shared" si="1"/>
        <v>9.4323915237134202</v>
      </c>
      <c r="M248" s="172">
        <f t="shared" si="1"/>
        <v>9.5320348539210666</v>
      </c>
      <c r="N248" s="172">
        <f t="shared" si="1"/>
        <v>10.149901380670611</v>
      </c>
      <c r="O248" s="172">
        <f t="shared" si="1"/>
        <v>11.511520737327189</v>
      </c>
    </row>
    <row r="249" spans="1:15" customFormat="1" x14ac:dyDescent="0.2">
      <c r="A249" s="150" t="s">
        <v>46</v>
      </c>
      <c r="B249" t="str">
        <f>B243</f>
        <v>Savoury Snacks</v>
      </c>
      <c r="C249" s="171" t="s">
        <v>127</v>
      </c>
      <c r="D249" s="171" t="s">
        <v>356</v>
      </c>
      <c r="E249" s="166" t="s">
        <v>133</v>
      </c>
      <c r="F249" s="172">
        <f>F244*1000*1000/(F243*1000*1000)</f>
        <v>7.1876904326630102</v>
      </c>
      <c r="G249" s="172">
        <f t="shared" ref="G249:O249" si="2">G244*1000*1000/(G243*1000*1000)</f>
        <v>7.2753277711561379</v>
      </c>
      <c r="H249" s="172">
        <f t="shared" si="2"/>
        <v>7.4827384435342301</v>
      </c>
      <c r="I249" s="172">
        <f t="shared" si="2"/>
        <v>7.7149398969662277</v>
      </c>
      <c r="J249" s="172">
        <f t="shared" si="2"/>
        <v>7.9508752117447772</v>
      </c>
      <c r="K249" s="172">
        <f t="shared" si="2"/>
        <v>8.1073350325686775</v>
      </c>
      <c r="L249" s="172">
        <f t="shared" si="2"/>
        <v>8.2678767876787678</v>
      </c>
      <c r="M249" s="172">
        <f t="shared" si="2"/>
        <v>8.4593949044585983</v>
      </c>
      <c r="N249" s="172">
        <f t="shared" si="2"/>
        <v>9.0178150379879494</v>
      </c>
      <c r="O249" s="172">
        <f t="shared" si="2"/>
        <v>9.9230573248407641</v>
      </c>
    </row>
    <row r="250" spans="1:15" customFormat="1" x14ac:dyDescent="0.2">
      <c r="A250" s="150" t="s">
        <v>46</v>
      </c>
      <c r="B250" t="str">
        <f>B245</f>
        <v>Sweet Biscuits, Snack Bars and Fruit Snacks</v>
      </c>
      <c r="C250" s="171" t="s">
        <v>127</v>
      </c>
      <c r="D250" s="171" t="s">
        <v>356</v>
      </c>
      <c r="E250" s="166" t="s">
        <v>133</v>
      </c>
      <c r="F250" s="172">
        <f>F246*1000*1000/(F245*1000*1000)</f>
        <v>6.7483186756337297</v>
      </c>
      <c r="G250" s="172">
        <f t="shared" ref="G250:N250" si="3">G246*1000*1000/(G245*1000*1000)</f>
        <v>6.9382299506877754</v>
      </c>
      <c r="H250" s="172">
        <f t="shared" si="3"/>
        <v>7.2064066132782223</v>
      </c>
      <c r="I250" s="172">
        <f t="shared" si="3"/>
        <v>7.3330735255910628</v>
      </c>
      <c r="J250" s="172">
        <f t="shared" si="3"/>
        <v>7.5196953781512601</v>
      </c>
      <c r="K250" s="172">
        <f t="shared" si="3"/>
        <v>7.621806689491704</v>
      </c>
      <c r="L250" s="172">
        <f t="shared" si="3"/>
        <v>7.6663254861821901</v>
      </c>
      <c r="M250" s="172">
        <f t="shared" si="3"/>
        <v>7.7763489662128089</v>
      </c>
      <c r="N250" s="172">
        <f t="shared" si="3"/>
        <v>8.3018867924528301</v>
      </c>
      <c r="O250" s="172">
        <f>O246*1000*1000/(O245*1000*1000)</f>
        <v>9.323976306979139</v>
      </c>
    </row>
    <row r="251" spans="1:15" customFormat="1" x14ac:dyDescent="0.2"/>
    <row r="252" spans="1:15" customFormat="1" x14ac:dyDescent="0.2"/>
    <row r="253" spans="1:15" customFormat="1" x14ac:dyDescent="0.2"/>
    <row r="254" spans="1:15" customFormat="1" ht="26" x14ac:dyDescent="0.3">
      <c r="A254" s="148" t="s">
        <v>357</v>
      </c>
    </row>
    <row r="255" spans="1:15" customFormat="1" x14ac:dyDescent="0.2">
      <c r="A255" s="173" t="s">
        <v>112</v>
      </c>
      <c r="B255" s="173" t="s">
        <v>113</v>
      </c>
      <c r="C255" s="173" t="s">
        <v>114</v>
      </c>
      <c r="D255" s="173" t="s">
        <v>115</v>
      </c>
      <c r="E255" s="173" t="s">
        <v>116</v>
      </c>
      <c r="F255" s="173" t="s">
        <v>117</v>
      </c>
      <c r="G255" s="173" t="s">
        <v>118</v>
      </c>
      <c r="H255" s="173" t="s">
        <v>119</v>
      </c>
      <c r="I255" s="173" t="s">
        <v>120</v>
      </c>
      <c r="J255" s="173" t="s">
        <v>121</v>
      </c>
      <c r="K255" s="173" t="s">
        <v>122</v>
      </c>
      <c r="L255" s="173" t="s">
        <v>123</v>
      </c>
      <c r="M255" s="173" t="s">
        <v>124</v>
      </c>
      <c r="N255" s="173" t="s">
        <v>125</v>
      </c>
      <c r="O255" s="173" t="s">
        <v>102</v>
      </c>
    </row>
    <row r="256" spans="1:15" customFormat="1" x14ac:dyDescent="0.2">
      <c r="A256" t="s">
        <v>46</v>
      </c>
      <c r="B256" t="s">
        <v>295</v>
      </c>
      <c r="C256" t="s">
        <v>131</v>
      </c>
      <c r="D256" t="s">
        <v>132</v>
      </c>
      <c r="E256" t="s">
        <v>133</v>
      </c>
      <c r="F256">
        <v>399.3</v>
      </c>
      <c r="G256">
        <v>398.8</v>
      </c>
      <c r="H256">
        <v>400.7</v>
      </c>
      <c r="I256">
        <v>397.8</v>
      </c>
      <c r="J256">
        <v>395.6</v>
      </c>
      <c r="K256">
        <v>390.4</v>
      </c>
      <c r="L256">
        <v>390.9</v>
      </c>
      <c r="M256">
        <v>401</v>
      </c>
      <c r="N256">
        <v>400.2</v>
      </c>
      <c r="O256">
        <v>395.2</v>
      </c>
    </row>
    <row r="257" spans="1:15" customFormat="1" x14ac:dyDescent="0.2">
      <c r="A257" t="s">
        <v>46</v>
      </c>
      <c r="B257" t="s">
        <v>298</v>
      </c>
      <c r="C257" t="s">
        <v>131</v>
      </c>
      <c r="D257" t="s">
        <v>132</v>
      </c>
      <c r="E257" t="s">
        <v>133</v>
      </c>
      <c r="F257">
        <v>186.2</v>
      </c>
      <c r="G257">
        <v>196.2</v>
      </c>
      <c r="H257">
        <v>189.9</v>
      </c>
      <c r="I257">
        <v>190</v>
      </c>
      <c r="J257">
        <v>192.7</v>
      </c>
      <c r="K257">
        <v>187.7</v>
      </c>
      <c r="L257">
        <v>198.2</v>
      </c>
      <c r="M257">
        <v>195.1</v>
      </c>
      <c r="N257">
        <v>202.8</v>
      </c>
      <c r="O257">
        <v>195.3</v>
      </c>
    </row>
    <row r="258" spans="1:15" customFormat="1" x14ac:dyDescent="0.2">
      <c r="A258" t="s">
        <v>46</v>
      </c>
      <c r="B258" t="s">
        <v>299</v>
      </c>
      <c r="C258" t="s">
        <v>131</v>
      </c>
      <c r="D258" t="s">
        <v>132</v>
      </c>
      <c r="E258" t="s">
        <v>133</v>
      </c>
      <c r="F258">
        <v>328.2</v>
      </c>
      <c r="G258">
        <v>335.6</v>
      </c>
      <c r="H258">
        <v>341.8</v>
      </c>
      <c r="I258">
        <v>349.4</v>
      </c>
      <c r="J258">
        <v>354.2</v>
      </c>
      <c r="K258">
        <v>353.1</v>
      </c>
      <c r="L258">
        <v>363.6</v>
      </c>
      <c r="M258">
        <v>376.8</v>
      </c>
      <c r="N258">
        <v>381.7</v>
      </c>
      <c r="O258">
        <v>392.5</v>
      </c>
    </row>
    <row r="259" spans="1:15" customFormat="1" x14ac:dyDescent="0.2">
      <c r="A259" t="s">
        <v>46</v>
      </c>
      <c r="B259" t="s">
        <v>126</v>
      </c>
      <c r="C259" t="s">
        <v>131</v>
      </c>
      <c r="D259" t="s">
        <v>132</v>
      </c>
      <c r="E259" t="s">
        <v>133</v>
      </c>
      <c r="F259">
        <v>386.6</v>
      </c>
      <c r="G259">
        <v>385.3</v>
      </c>
      <c r="H259">
        <v>387.1</v>
      </c>
      <c r="I259">
        <v>384.9</v>
      </c>
      <c r="J259">
        <v>380.8</v>
      </c>
      <c r="K259">
        <v>379.7</v>
      </c>
      <c r="L259">
        <v>390.8</v>
      </c>
      <c r="M259">
        <v>396.6</v>
      </c>
      <c r="N259">
        <v>392.2</v>
      </c>
      <c r="O259">
        <v>388.3</v>
      </c>
    </row>
    <row r="263" spans="1:15" ht="26" x14ac:dyDescent="0.3">
      <c r="A263" s="148" t="s">
        <v>391</v>
      </c>
    </row>
    <row r="264" spans="1:15" x14ac:dyDescent="0.2">
      <c r="A264" s="155" t="s">
        <v>101</v>
      </c>
      <c r="B264" s="175" t="s">
        <v>390</v>
      </c>
      <c r="C264" s="175" t="s">
        <v>353</v>
      </c>
      <c r="D264" s="175" t="s">
        <v>354</v>
      </c>
      <c r="E264" s="175" t="s">
        <v>117</v>
      </c>
      <c r="F264" s="175" t="s">
        <v>118</v>
      </c>
      <c r="G264" s="175" t="s">
        <v>119</v>
      </c>
      <c r="H264" s="175" t="s">
        <v>120</v>
      </c>
      <c r="I264" s="175" t="s">
        <v>121</v>
      </c>
      <c r="J264" s="175" t="s">
        <v>122</v>
      </c>
      <c r="K264" s="175" t="s">
        <v>123</v>
      </c>
      <c r="L264" s="175" t="s">
        <v>124</v>
      </c>
    </row>
    <row r="265" spans="1:15" s="101" customFormat="1" ht="14" x14ac:dyDescent="0.2">
      <c r="A265" s="187" t="s">
        <v>392</v>
      </c>
      <c r="B265" s="178">
        <v>1091654.02</v>
      </c>
      <c r="C265" s="178">
        <v>1098116.9199999997</v>
      </c>
      <c r="D265" s="178">
        <v>1105922.0999999999</v>
      </c>
      <c r="E265" s="178">
        <v>1113743.3699999999</v>
      </c>
      <c r="F265" s="178">
        <v>1117577.9399999997</v>
      </c>
      <c r="G265" s="178">
        <v>1134408.19</v>
      </c>
      <c r="H265" s="178">
        <v>1156166.3899999999</v>
      </c>
      <c r="I265" s="178">
        <v>1181649.9199999999</v>
      </c>
      <c r="J265" s="178">
        <v>1225882.4100000004</v>
      </c>
      <c r="K265" s="178">
        <v>1243404.1400000001</v>
      </c>
      <c r="L265" s="178">
        <v>1300943.5899999999</v>
      </c>
      <c r="N265" s="101">
        <v>1000000</v>
      </c>
    </row>
    <row r="266" spans="1:15" x14ac:dyDescent="0.2">
      <c r="A266" s="101" t="s">
        <v>393</v>
      </c>
      <c r="B266" s="101">
        <v>1091654020000</v>
      </c>
      <c r="C266" s="101">
        <v>1098116919999.9996</v>
      </c>
      <c r="D266" s="101">
        <v>1105922099999.9998</v>
      </c>
      <c r="E266" s="101">
        <v>1113743370000</v>
      </c>
      <c r="F266" s="101">
        <v>1117577939999.9998</v>
      </c>
      <c r="G266" s="101">
        <v>1134408190000</v>
      </c>
      <c r="H266" s="101">
        <v>1156166390000</v>
      </c>
      <c r="I266" s="101">
        <v>1181649920000</v>
      </c>
      <c r="J266" s="101">
        <v>1225882410000.0005</v>
      </c>
      <c r="K266" s="101">
        <v>1243404140000.0002</v>
      </c>
      <c r="L266" s="101">
        <v>1300943589999.9998</v>
      </c>
    </row>
    <row r="267" spans="1:15" x14ac:dyDescent="0.2">
      <c r="A267" s="101" t="s">
        <v>394</v>
      </c>
      <c r="B267" s="188">
        <v>27337000</v>
      </c>
      <c r="C267" s="188">
        <v>27568000</v>
      </c>
      <c r="D267" s="188">
        <v>27802000</v>
      </c>
      <c r="E267" s="189">
        <v>28044000</v>
      </c>
      <c r="F267" s="189">
        <v>28277000</v>
      </c>
      <c r="G267" s="189">
        <v>28480000</v>
      </c>
      <c r="H267" s="189">
        <v>28696000</v>
      </c>
      <c r="I267" s="189">
        <v>28938000</v>
      </c>
      <c r="J267" s="189">
        <v>29210000</v>
      </c>
      <c r="K267" s="189">
        <v>29452000</v>
      </c>
      <c r="L267" s="189">
        <v>29713000</v>
      </c>
    </row>
    <row r="268" spans="1:15" x14ac:dyDescent="0.2">
      <c r="A268" s="101" t="s">
        <v>391</v>
      </c>
      <c r="B268" s="185">
        <f>B266/B267</f>
        <v>39933.20481398837</v>
      </c>
      <c r="C268" s="185">
        <f t="shared" ref="C268:L268" si="4">C266/C267</f>
        <v>39833.028148578051</v>
      </c>
      <c r="D268" s="185">
        <f t="shared" si="4"/>
        <v>39778.508740378384</v>
      </c>
      <c r="E268" s="185">
        <f t="shared" si="4"/>
        <v>39714.140992725719</v>
      </c>
      <c r="F268" s="185">
        <f t="shared" si="4"/>
        <v>39522.507338119314</v>
      </c>
      <c r="G268" s="185">
        <f t="shared" si="4"/>
        <v>39831.748244382019</v>
      </c>
      <c r="H268" s="185">
        <f t="shared" si="4"/>
        <v>40290.158558684139</v>
      </c>
      <c r="I268" s="185">
        <f t="shared" si="4"/>
        <v>40833.848918377218</v>
      </c>
      <c r="J268" s="185">
        <f t="shared" si="4"/>
        <v>41967.901745977419</v>
      </c>
      <c r="K268" s="185">
        <f t="shared" si="4"/>
        <v>42217.986554393596</v>
      </c>
      <c r="L268" s="185">
        <f t="shared" si="4"/>
        <v>43783.649917544499</v>
      </c>
    </row>
    <row r="272" spans="1:15" ht="26" x14ac:dyDescent="0.3">
      <c r="A272" s="148" t="s">
        <v>411</v>
      </c>
    </row>
    <row r="273" spans="1:17" x14ac:dyDescent="0.2">
      <c r="A273" s="181" t="s">
        <v>112</v>
      </c>
      <c r="B273" s="181" t="s">
        <v>113</v>
      </c>
      <c r="C273" s="181" t="s">
        <v>114</v>
      </c>
      <c r="D273" s="181" t="s">
        <v>115</v>
      </c>
      <c r="E273" s="181" t="s">
        <v>116</v>
      </c>
      <c r="F273" s="181">
        <v>2012</v>
      </c>
      <c r="G273" s="181">
        <v>2013</v>
      </c>
      <c r="H273" s="181">
        <v>2014</v>
      </c>
      <c r="I273" s="181">
        <v>2015</v>
      </c>
      <c r="J273" s="181">
        <v>2016</v>
      </c>
      <c r="K273" s="181">
        <v>2017</v>
      </c>
      <c r="L273" s="181">
        <v>2018</v>
      </c>
      <c r="M273" s="181">
        <v>2019</v>
      </c>
      <c r="N273" s="181">
        <v>2020</v>
      </c>
      <c r="O273" s="181">
        <v>2021</v>
      </c>
      <c r="P273" s="181">
        <v>2022</v>
      </c>
      <c r="Q273" s="181">
        <v>2023</v>
      </c>
    </row>
    <row r="274" spans="1:17" x14ac:dyDescent="0.2">
      <c r="A274" s="179" t="s">
        <v>46</v>
      </c>
      <c r="B274" s="180" t="s">
        <v>295</v>
      </c>
      <c r="C274" s="179" t="s">
        <v>131</v>
      </c>
      <c r="D274" s="179" t="s">
        <v>132</v>
      </c>
      <c r="E274" s="182" t="s">
        <v>133</v>
      </c>
      <c r="F274" s="183">
        <v>387</v>
      </c>
      <c r="G274" s="183">
        <v>396</v>
      </c>
      <c r="H274" s="183">
        <v>399</v>
      </c>
      <c r="I274" s="183">
        <v>399</v>
      </c>
      <c r="J274" s="183">
        <v>401</v>
      </c>
      <c r="K274" s="183">
        <v>398</v>
      </c>
      <c r="L274" s="183">
        <v>396</v>
      </c>
      <c r="M274" s="183">
        <v>390</v>
      </c>
      <c r="N274" s="183">
        <v>391</v>
      </c>
      <c r="O274" s="183">
        <v>401</v>
      </c>
      <c r="P274" s="183">
        <v>400</v>
      </c>
      <c r="Q274" s="183">
        <v>395</v>
      </c>
    </row>
    <row r="275" spans="1:17" x14ac:dyDescent="0.2">
      <c r="A275" s="179" t="s">
        <v>46</v>
      </c>
      <c r="B275" s="180" t="s">
        <v>295</v>
      </c>
      <c r="C275" s="179" t="s">
        <v>127</v>
      </c>
      <c r="D275" s="179" t="s">
        <v>128</v>
      </c>
      <c r="E275" s="179" t="s">
        <v>129</v>
      </c>
      <c r="F275" s="183">
        <v>5621</v>
      </c>
      <c r="G275" s="183">
        <v>5755</v>
      </c>
      <c r="H275" s="183">
        <v>5838</v>
      </c>
      <c r="I275" s="183">
        <v>5866</v>
      </c>
      <c r="J275" s="183">
        <v>5956</v>
      </c>
      <c r="K275" s="183">
        <v>6033</v>
      </c>
      <c r="L275" s="183">
        <v>6082</v>
      </c>
      <c r="M275" s="183">
        <v>6094</v>
      </c>
      <c r="N275" s="183">
        <v>6062</v>
      </c>
      <c r="O275" s="183">
        <v>6306</v>
      </c>
      <c r="P275" s="183">
        <v>6636</v>
      </c>
      <c r="Q275" s="183">
        <v>7158</v>
      </c>
    </row>
    <row r="276" spans="1:17" x14ac:dyDescent="0.2">
      <c r="A276" s="179" t="s">
        <v>46</v>
      </c>
      <c r="B276" s="180" t="s">
        <v>298</v>
      </c>
      <c r="C276" s="179" t="s">
        <v>131</v>
      </c>
      <c r="D276" s="179" t="s">
        <v>132</v>
      </c>
      <c r="E276" s="182" t="s">
        <v>133</v>
      </c>
      <c r="F276" s="183">
        <v>183</v>
      </c>
      <c r="G276" s="183">
        <v>185</v>
      </c>
      <c r="H276" s="183">
        <v>186</v>
      </c>
      <c r="I276" s="183">
        <v>196</v>
      </c>
      <c r="J276" s="183">
        <v>190</v>
      </c>
      <c r="K276" s="183">
        <v>190</v>
      </c>
      <c r="L276" s="183">
        <v>193</v>
      </c>
      <c r="M276" s="183">
        <v>188</v>
      </c>
      <c r="N276" s="183">
        <v>198</v>
      </c>
      <c r="O276" s="183">
        <v>195</v>
      </c>
      <c r="P276" s="183">
        <v>203</v>
      </c>
      <c r="Q276" s="183">
        <v>195</v>
      </c>
    </row>
    <row r="277" spans="1:17" x14ac:dyDescent="0.2">
      <c r="A277" s="179" t="s">
        <v>46</v>
      </c>
      <c r="B277" s="180" t="s">
        <v>298</v>
      </c>
      <c r="C277" s="179" t="s">
        <v>127</v>
      </c>
      <c r="D277" s="179" t="s">
        <v>128</v>
      </c>
      <c r="E277" s="179" t="s">
        <v>129</v>
      </c>
      <c r="F277" s="183">
        <v>1508</v>
      </c>
      <c r="G277" s="183">
        <v>1536</v>
      </c>
      <c r="H277" s="183">
        <v>1551</v>
      </c>
      <c r="I277" s="183">
        <v>1657</v>
      </c>
      <c r="J277" s="183">
        <v>1639</v>
      </c>
      <c r="K277" s="183">
        <v>1702</v>
      </c>
      <c r="L277" s="183">
        <v>1772</v>
      </c>
      <c r="M277" s="183">
        <v>1743</v>
      </c>
      <c r="N277" s="183">
        <v>1870</v>
      </c>
      <c r="O277" s="183">
        <v>1860</v>
      </c>
      <c r="P277" s="183">
        <v>2058</v>
      </c>
      <c r="Q277" s="183">
        <v>2248</v>
      </c>
    </row>
    <row r="278" spans="1:17" x14ac:dyDescent="0.2">
      <c r="A278" s="179" t="s">
        <v>46</v>
      </c>
      <c r="B278" s="180" t="s">
        <v>299</v>
      </c>
      <c r="C278" s="179" t="s">
        <v>131</v>
      </c>
      <c r="D278" s="179" t="s">
        <v>132</v>
      </c>
      <c r="E278" s="182" t="s">
        <v>133</v>
      </c>
      <c r="F278" s="183">
        <v>308</v>
      </c>
      <c r="G278" s="183">
        <v>318</v>
      </c>
      <c r="H278" s="183">
        <v>328</v>
      </c>
      <c r="I278" s="183">
        <v>336</v>
      </c>
      <c r="J278" s="183">
        <v>342</v>
      </c>
      <c r="K278" s="183">
        <v>349</v>
      </c>
      <c r="L278" s="183">
        <v>354</v>
      </c>
      <c r="M278" s="183">
        <v>353</v>
      </c>
      <c r="N278" s="183">
        <v>364</v>
      </c>
      <c r="O278" s="183">
        <v>377</v>
      </c>
      <c r="P278" s="183">
        <v>382</v>
      </c>
      <c r="Q278" s="183">
        <v>393</v>
      </c>
    </row>
    <row r="279" spans="1:17" x14ac:dyDescent="0.2">
      <c r="A279" s="179" t="s">
        <v>46</v>
      </c>
      <c r="B279" s="180" t="s">
        <v>299</v>
      </c>
      <c r="C279" s="179" t="s">
        <v>127</v>
      </c>
      <c r="D279" s="179" t="s">
        <v>128</v>
      </c>
      <c r="E279" s="179" t="s">
        <v>129</v>
      </c>
      <c r="F279" s="183">
        <v>2168</v>
      </c>
      <c r="G279" s="183">
        <v>2271</v>
      </c>
      <c r="H279" s="183">
        <v>2359</v>
      </c>
      <c r="I279" s="183">
        <v>2442</v>
      </c>
      <c r="J279" s="183">
        <v>2558</v>
      </c>
      <c r="K279" s="183">
        <v>2696</v>
      </c>
      <c r="L279" s="183">
        <v>2816</v>
      </c>
      <c r="M279" s="183">
        <v>2863</v>
      </c>
      <c r="N279" s="183">
        <v>3006</v>
      </c>
      <c r="O279" s="183">
        <v>3188</v>
      </c>
      <c r="P279" s="183">
        <v>3442</v>
      </c>
      <c r="Q279" s="183">
        <v>3895</v>
      </c>
    </row>
    <row r="280" spans="1:17" x14ac:dyDescent="0.2">
      <c r="A280" s="179" t="s">
        <v>46</v>
      </c>
      <c r="B280" s="180" t="s">
        <v>126</v>
      </c>
      <c r="C280" s="179" t="s">
        <v>131</v>
      </c>
      <c r="D280" s="179" t="s">
        <v>132</v>
      </c>
      <c r="E280" s="182" t="s">
        <v>133</v>
      </c>
      <c r="F280" s="183">
        <v>382</v>
      </c>
      <c r="G280" s="183">
        <v>386</v>
      </c>
      <c r="H280" s="183">
        <v>387</v>
      </c>
      <c r="I280" s="183">
        <v>385</v>
      </c>
      <c r="J280" s="183">
        <v>387</v>
      </c>
      <c r="K280" s="183">
        <v>385</v>
      </c>
      <c r="L280" s="183">
        <v>381</v>
      </c>
      <c r="M280" s="183">
        <v>380</v>
      </c>
      <c r="N280" s="183">
        <v>391</v>
      </c>
      <c r="O280" s="183">
        <v>397</v>
      </c>
      <c r="P280" s="183">
        <v>392</v>
      </c>
      <c r="Q280" s="183">
        <v>388</v>
      </c>
    </row>
    <row r="281" spans="1:17" x14ac:dyDescent="0.2">
      <c r="A281" s="179" t="s">
        <v>46</v>
      </c>
      <c r="B281" s="180" t="s">
        <v>126</v>
      </c>
      <c r="C281" s="179" t="s">
        <v>127</v>
      </c>
      <c r="D281" s="179" t="s">
        <v>128</v>
      </c>
      <c r="E281" s="179" t="s">
        <v>129</v>
      </c>
      <c r="F281" s="183">
        <v>2474</v>
      </c>
      <c r="G281" s="183">
        <v>2552</v>
      </c>
      <c r="H281" s="183">
        <v>2609</v>
      </c>
      <c r="I281" s="183">
        <v>2673</v>
      </c>
      <c r="J281" s="183">
        <v>2790</v>
      </c>
      <c r="K281" s="183">
        <v>2823</v>
      </c>
      <c r="L281" s="183">
        <v>2864</v>
      </c>
      <c r="M281" s="183">
        <v>2894</v>
      </c>
      <c r="N281" s="183">
        <v>2996</v>
      </c>
      <c r="O281" s="183">
        <v>3084</v>
      </c>
      <c r="P281" s="183">
        <v>3256</v>
      </c>
      <c r="Q281" s="183">
        <v>3621</v>
      </c>
    </row>
    <row r="282" spans="1:17" x14ac:dyDescent="0.2">
      <c r="A282" s="179" t="s">
        <v>46</v>
      </c>
      <c r="B282" s="180" t="s">
        <v>295</v>
      </c>
      <c r="C282" s="179" t="s">
        <v>412</v>
      </c>
      <c r="D282" s="179" t="s">
        <v>356</v>
      </c>
      <c r="E282" s="179" t="s">
        <v>133</v>
      </c>
      <c r="F282" s="172">
        <v>14.524547803617571</v>
      </c>
      <c r="G282" s="172">
        <v>14.532828282828282</v>
      </c>
      <c r="H282" s="172">
        <v>14.631578947368421</v>
      </c>
      <c r="I282" s="172">
        <v>14.701754385964913</v>
      </c>
      <c r="J282" s="172">
        <v>14.852867830423941</v>
      </c>
      <c r="K282" s="172">
        <v>15.158291457286433</v>
      </c>
      <c r="L282" s="172">
        <v>15.358585858585858</v>
      </c>
      <c r="M282" s="172">
        <v>15.625641025641025</v>
      </c>
      <c r="N282" s="172">
        <v>15.50383631713555</v>
      </c>
      <c r="O282" s="172">
        <v>15.725685785536159</v>
      </c>
      <c r="P282" s="172">
        <v>16.59</v>
      </c>
      <c r="Q282" s="172">
        <v>18.121518987341773</v>
      </c>
    </row>
    <row r="283" spans="1:17" x14ac:dyDescent="0.2">
      <c r="A283" s="179" t="s">
        <v>46</v>
      </c>
      <c r="B283" s="180" t="s">
        <v>298</v>
      </c>
      <c r="C283" s="179" t="s">
        <v>412</v>
      </c>
      <c r="D283" s="179" t="s">
        <v>356</v>
      </c>
      <c r="E283" s="179" t="s">
        <v>133</v>
      </c>
      <c r="F283" s="172">
        <v>8.2404371584699447</v>
      </c>
      <c r="G283" s="172">
        <v>8.3027027027027032</v>
      </c>
      <c r="H283" s="172">
        <v>8.3387096774193541</v>
      </c>
      <c r="I283" s="172">
        <v>8.454081632653061</v>
      </c>
      <c r="J283" s="172">
        <v>8.6263157894736846</v>
      </c>
      <c r="K283" s="172">
        <v>8.9578947368421051</v>
      </c>
      <c r="L283" s="172">
        <v>9.181347150259068</v>
      </c>
      <c r="M283" s="172">
        <v>9.2712765957446805</v>
      </c>
      <c r="N283" s="172">
        <v>9.4444444444444446</v>
      </c>
      <c r="O283" s="172">
        <v>9.5384615384615383</v>
      </c>
      <c r="P283" s="172">
        <v>10.137931034482758</v>
      </c>
      <c r="Q283" s="172">
        <v>11.528205128205128</v>
      </c>
    </row>
    <row r="284" spans="1:17" x14ac:dyDescent="0.2">
      <c r="A284" s="179" t="s">
        <v>46</v>
      </c>
      <c r="B284" s="180" t="s">
        <v>299</v>
      </c>
      <c r="C284" s="179" t="s">
        <v>412</v>
      </c>
      <c r="D284" s="179" t="s">
        <v>356</v>
      </c>
      <c r="E284" s="179" t="s">
        <v>133</v>
      </c>
      <c r="F284" s="172">
        <v>7.0389610389610393</v>
      </c>
      <c r="G284" s="172">
        <v>7.1415094339622645</v>
      </c>
      <c r="H284" s="172">
        <v>7.1920731707317076</v>
      </c>
      <c r="I284" s="172">
        <v>7.2678571428571432</v>
      </c>
      <c r="J284" s="172">
        <v>7.4795321637426904</v>
      </c>
      <c r="K284" s="172">
        <v>7.7249283667621773</v>
      </c>
      <c r="L284" s="172">
        <v>7.9548022598870061</v>
      </c>
      <c r="M284" s="172">
        <v>8.1104815864022655</v>
      </c>
      <c r="N284" s="172">
        <v>8.2582417582417591</v>
      </c>
      <c r="O284" s="172">
        <v>8.4562334217506638</v>
      </c>
      <c r="P284" s="172">
        <v>9.010471204188482</v>
      </c>
      <c r="Q284" s="172">
        <v>9.9109414758269718</v>
      </c>
    </row>
    <row r="285" spans="1:17" x14ac:dyDescent="0.2">
      <c r="A285" s="179" t="s">
        <v>46</v>
      </c>
      <c r="B285" s="180" t="s">
        <v>126</v>
      </c>
      <c r="C285" s="179" t="s">
        <v>412</v>
      </c>
      <c r="D285" s="179" t="s">
        <v>356</v>
      </c>
      <c r="E285" s="179" t="s">
        <v>133</v>
      </c>
      <c r="F285" s="172">
        <v>6.4764397905759159</v>
      </c>
      <c r="G285" s="172">
        <v>6.6113989637305703</v>
      </c>
      <c r="H285" s="172">
        <v>6.7416020671834627</v>
      </c>
      <c r="I285" s="172">
        <v>6.9428571428571431</v>
      </c>
      <c r="J285" s="172">
        <v>7.2093023255813957</v>
      </c>
      <c r="K285" s="172">
        <v>7.3324675324675326</v>
      </c>
      <c r="L285" s="172">
        <v>7.5170603674540679</v>
      </c>
      <c r="M285" s="172">
        <v>7.6157894736842104</v>
      </c>
      <c r="N285" s="172">
        <v>7.6624040920716112</v>
      </c>
      <c r="O285" s="172">
        <v>7.7682619647355162</v>
      </c>
      <c r="P285" s="172">
        <v>8.3061224489795915</v>
      </c>
      <c r="Q285" s="172">
        <v>9.3324742268041234</v>
      </c>
    </row>
    <row r="286" spans="1:17" x14ac:dyDescent="0.2">
      <c r="A286" s="179"/>
      <c r="B286" s="180"/>
      <c r="C286" s="179"/>
      <c r="D286" s="179"/>
      <c r="E286" s="179"/>
      <c r="F286" s="172"/>
      <c r="G286" s="172"/>
      <c r="H286" s="172"/>
      <c r="I286" s="172"/>
      <c r="J286" s="172"/>
      <c r="K286" s="172"/>
      <c r="L286" s="172"/>
      <c r="M286" s="172"/>
      <c r="N286" s="172"/>
      <c r="O286" s="172"/>
      <c r="P286" s="172"/>
      <c r="Q286" s="172"/>
    </row>
    <row r="287" spans="1:17" ht="26" x14ac:dyDescent="0.3">
      <c r="A287" s="148" t="s">
        <v>832</v>
      </c>
      <c r="B287"/>
      <c r="C287"/>
      <c r="D287"/>
      <c r="E287"/>
      <c r="F287"/>
      <c r="G287"/>
      <c r="H287"/>
      <c r="I287"/>
      <c r="J287"/>
      <c r="K287"/>
      <c r="L287"/>
      <c r="M287"/>
      <c r="N287" s="172"/>
      <c r="O287" s="172"/>
      <c r="P287" s="172"/>
      <c r="Q287" s="172"/>
    </row>
    <row r="288" spans="1:17" x14ac:dyDescent="0.2">
      <c r="A288" s="155" t="s">
        <v>101</v>
      </c>
      <c r="B288" s="175">
        <v>2012</v>
      </c>
      <c r="C288" s="175" t="s">
        <v>354</v>
      </c>
      <c r="D288" s="175" t="s">
        <v>117</v>
      </c>
      <c r="E288" s="175" t="s">
        <v>118</v>
      </c>
      <c r="F288" s="175" t="s">
        <v>119</v>
      </c>
      <c r="G288" s="175" t="s">
        <v>120</v>
      </c>
      <c r="H288" s="175" t="s">
        <v>121</v>
      </c>
      <c r="I288" s="175" t="s">
        <v>122</v>
      </c>
      <c r="J288" s="175" t="s">
        <v>123</v>
      </c>
      <c r="K288" s="175" t="s">
        <v>124</v>
      </c>
      <c r="L288" s="175" t="s">
        <v>125</v>
      </c>
      <c r="M288" s="175" t="s">
        <v>102</v>
      </c>
      <c r="N288" s="172"/>
      <c r="O288" s="172"/>
      <c r="P288" s="172"/>
      <c r="Q288" s="172"/>
    </row>
    <row r="289" spans="1:17" x14ac:dyDescent="0.2">
      <c r="A289" s="158" t="s">
        <v>46</v>
      </c>
      <c r="B289" s="164">
        <v>2.2000000000000002</v>
      </c>
      <c r="C289" s="159">
        <v>1</v>
      </c>
      <c r="D289" s="164">
        <v>0.6</v>
      </c>
      <c r="E289" s="164">
        <v>0.1</v>
      </c>
      <c r="F289" s="164">
        <v>0.3</v>
      </c>
      <c r="G289" s="164">
        <v>1.2</v>
      </c>
      <c r="H289" s="164">
        <v>2.1</v>
      </c>
      <c r="I289" s="164">
        <v>1.3</v>
      </c>
      <c r="J289" s="164">
        <v>0.5</v>
      </c>
      <c r="K289" s="164">
        <v>2.1</v>
      </c>
      <c r="L289" s="164">
        <v>5.9</v>
      </c>
      <c r="M289" s="164">
        <v>5.7</v>
      </c>
      <c r="N289" s="172"/>
      <c r="O289" s="172"/>
      <c r="P289" s="172"/>
      <c r="Q289" s="172"/>
    </row>
    <row r="290" spans="1:17" x14ac:dyDescent="0.2">
      <c r="A290"/>
      <c r="B290"/>
      <c r="C290"/>
      <c r="D290"/>
      <c r="E290"/>
      <c r="F290"/>
      <c r="G290"/>
      <c r="H290"/>
      <c r="I290"/>
      <c r="J290"/>
      <c r="K290"/>
      <c r="L290"/>
      <c r="M290"/>
      <c r="N290"/>
      <c r="O290"/>
      <c r="P290"/>
      <c r="Q290"/>
    </row>
    <row r="291" spans="1:17" x14ac:dyDescent="0.2">
      <c r="A291"/>
      <c r="B291"/>
      <c r="C291"/>
      <c r="D291"/>
      <c r="E291"/>
      <c r="F291"/>
      <c r="G291"/>
      <c r="H291"/>
      <c r="I291"/>
      <c r="J291"/>
      <c r="K291"/>
      <c r="L291"/>
      <c r="M291"/>
      <c r="N291"/>
      <c r="O291"/>
      <c r="P291"/>
      <c r="Q291"/>
    </row>
    <row r="293" spans="1:17" s="47" customFormat="1" x14ac:dyDescent="0.2"/>
    <row r="294" spans="1:17" s="47" customFormat="1" ht="16" customHeight="1" x14ac:dyDescent="0.2">
      <c r="B294" s="508" t="s">
        <v>602</v>
      </c>
      <c r="C294" s="508"/>
    </row>
    <row r="295" spans="1:17" s="47" customFormat="1" ht="16" customHeight="1" x14ac:dyDescent="0.2">
      <c r="B295" s="508"/>
      <c r="C295" s="508"/>
    </row>
    <row r="296" spans="1:17" s="47" customFormat="1" ht="16" customHeight="1" x14ac:dyDescent="0.2">
      <c r="B296" s="508"/>
      <c r="C296" s="508"/>
    </row>
    <row r="297" spans="1:17" s="47" customFormat="1" x14ac:dyDescent="0.2"/>
    <row r="298" spans="1:17" x14ac:dyDescent="0.2">
      <c r="A298"/>
      <c r="B298"/>
      <c r="C298"/>
      <c r="D298"/>
      <c r="E298"/>
      <c r="F298"/>
      <c r="G298"/>
      <c r="H298"/>
      <c r="I298"/>
      <c r="J298"/>
      <c r="K298"/>
      <c r="L298"/>
      <c r="M298"/>
      <c r="N298"/>
      <c r="O298"/>
      <c r="P298"/>
      <c r="Q298"/>
    </row>
    <row r="299" spans="1:17" ht="26" x14ac:dyDescent="0.3">
      <c r="A299" s="219" t="s">
        <v>448</v>
      </c>
      <c r="B299"/>
      <c r="C299"/>
      <c r="D299"/>
      <c r="E299"/>
      <c r="F299"/>
      <c r="G299"/>
      <c r="H299"/>
      <c r="I299"/>
      <c r="J299"/>
      <c r="K299"/>
      <c r="L299"/>
      <c r="M299"/>
      <c r="N299"/>
      <c r="O299"/>
      <c r="P299"/>
      <c r="Q299"/>
    </row>
    <row r="300" spans="1:17" x14ac:dyDescent="0.2">
      <c r="A300" s="507" t="s">
        <v>101</v>
      </c>
      <c r="B300" s="507" t="s">
        <v>101</v>
      </c>
      <c r="C300" s="175" t="s">
        <v>390</v>
      </c>
      <c r="D300" s="175" t="s">
        <v>353</v>
      </c>
      <c r="E300" s="175" t="s">
        <v>354</v>
      </c>
      <c r="F300" s="175" t="s">
        <v>117</v>
      </c>
      <c r="G300" s="175" t="s">
        <v>118</v>
      </c>
      <c r="H300" s="175" t="s">
        <v>119</v>
      </c>
      <c r="I300" s="175" t="s">
        <v>120</v>
      </c>
      <c r="J300" s="175" t="s">
        <v>121</v>
      </c>
      <c r="K300" s="175" t="s">
        <v>122</v>
      </c>
      <c r="L300" s="175" t="s">
        <v>123</v>
      </c>
      <c r="M300"/>
      <c r="N300"/>
      <c r="O300"/>
      <c r="P300"/>
      <c r="Q300"/>
    </row>
    <row r="301" spans="1:17" x14ac:dyDescent="0.2">
      <c r="A301" s="156" t="s">
        <v>449</v>
      </c>
      <c r="B301" s="156" t="s">
        <v>450</v>
      </c>
      <c r="C301" s="157" t="s">
        <v>307</v>
      </c>
      <c r="D301" s="157" t="s">
        <v>307</v>
      </c>
      <c r="E301" s="157" t="s">
        <v>307</v>
      </c>
      <c r="F301" s="157" t="s">
        <v>307</v>
      </c>
      <c r="G301" s="157" t="s">
        <v>307</v>
      </c>
      <c r="H301" s="157" t="s">
        <v>307</v>
      </c>
      <c r="I301" s="157" t="s">
        <v>307</v>
      </c>
      <c r="J301" s="157" t="s">
        <v>307</v>
      </c>
      <c r="K301" s="157" t="s">
        <v>307</v>
      </c>
      <c r="L301" s="157" t="s">
        <v>307</v>
      </c>
      <c r="M301"/>
      <c r="N301"/>
      <c r="O301"/>
      <c r="P301"/>
      <c r="Q301"/>
    </row>
    <row r="302" spans="1:17" x14ac:dyDescent="0.2">
      <c r="A302" s="158" t="s">
        <v>451</v>
      </c>
      <c r="B302" s="158" t="s">
        <v>452</v>
      </c>
      <c r="C302" s="162">
        <v>858</v>
      </c>
      <c r="D302" s="162">
        <v>824</v>
      </c>
      <c r="E302" s="162">
        <v>882</v>
      </c>
      <c r="F302" s="162">
        <v>1128</v>
      </c>
      <c r="G302" s="162">
        <v>973</v>
      </c>
      <c r="H302" s="162">
        <v>1119</v>
      </c>
      <c r="I302" s="162">
        <v>1061</v>
      </c>
      <c r="J302" s="162">
        <v>1246</v>
      </c>
      <c r="K302" s="162">
        <v>1381</v>
      </c>
      <c r="L302" s="162">
        <v>1560</v>
      </c>
      <c r="M302"/>
      <c r="N302"/>
      <c r="O302"/>
      <c r="P302"/>
      <c r="Q302"/>
    </row>
    <row r="303" spans="1:17" x14ac:dyDescent="0.2">
      <c r="A303" s="158" t="s">
        <v>451</v>
      </c>
      <c r="B303" s="158" t="s">
        <v>453</v>
      </c>
      <c r="C303" s="160">
        <v>56446</v>
      </c>
      <c r="D303" s="160">
        <v>57475</v>
      </c>
      <c r="E303" s="160">
        <v>57478</v>
      </c>
      <c r="F303" s="160">
        <v>59174</v>
      </c>
      <c r="G303" s="160">
        <v>56861</v>
      </c>
      <c r="H303" s="160">
        <v>55811</v>
      </c>
      <c r="I303" s="160">
        <v>51288</v>
      </c>
      <c r="J303" s="160" t="s">
        <v>311</v>
      </c>
      <c r="K303" s="160">
        <v>50762</v>
      </c>
      <c r="L303" s="160">
        <v>50320</v>
      </c>
      <c r="M303"/>
      <c r="N303"/>
      <c r="O303"/>
      <c r="P303"/>
      <c r="Q303"/>
    </row>
    <row r="304" spans="1:17" x14ac:dyDescent="0.2">
      <c r="A304" s="158" t="s">
        <v>451</v>
      </c>
      <c r="B304" s="158" t="s">
        <v>454</v>
      </c>
      <c r="C304" s="162">
        <v>41552</v>
      </c>
      <c r="D304" s="162">
        <v>41922</v>
      </c>
      <c r="E304" s="162">
        <v>40535</v>
      </c>
      <c r="F304" s="162">
        <v>41369</v>
      </c>
      <c r="G304" s="162">
        <v>39229</v>
      </c>
      <c r="H304" s="162">
        <v>40615</v>
      </c>
      <c r="I304" s="162">
        <v>36303</v>
      </c>
      <c r="J304" s="162">
        <v>37826</v>
      </c>
      <c r="K304" s="162">
        <v>37655</v>
      </c>
      <c r="L304" s="162">
        <v>37002</v>
      </c>
      <c r="M304"/>
      <c r="N304"/>
      <c r="O304"/>
      <c r="P304"/>
      <c r="Q304"/>
    </row>
    <row r="305" spans="1:17" x14ac:dyDescent="0.2">
      <c r="A305" s="158" t="s">
        <v>455</v>
      </c>
      <c r="B305" s="158" t="s">
        <v>452</v>
      </c>
      <c r="C305" s="164">
        <v>2746.4</v>
      </c>
      <c r="D305" s="164">
        <v>2455.6</v>
      </c>
      <c r="E305" s="164">
        <v>2213.1999999999998</v>
      </c>
      <c r="F305" s="164">
        <v>2708.4</v>
      </c>
      <c r="G305" s="164">
        <v>2599.9</v>
      </c>
      <c r="H305" s="164">
        <v>2680.4</v>
      </c>
      <c r="I305" s="164">
        <v>2090.9</v>
      </c>
      <c r="J305" s="164">
        <v>2244.8000000000002</v>
      </c>
      <c r="K305" s="164">
        <v>2039.3</v>
      </c>
      <c r="L305" s="164">
        <v>1880.6</v>
      </c>
      <c r="M305"/>
      <c r="N305"/>
      <c r="O305"/>
      <c r="P305"/>
      <c r="Q305"/>
    </row>
    <row r="306" spans="1:17" x14ac:dyDescent="0.2">
      <c r="A306" s="158" t="s">
        <v>455</v>
      </c>
      <c r="B306" s="158" t="s">
        <v>453</v>
      </c>
      <c r="C306" s="161">
        <v>132275</v>
      </c>
      <c r="D306" s="165">
        <v>135257.5</v>
      </c>
      <c r="E306" s="165">
        <v>137556.1</v>
      </c>
      <c r="F306" s="165">
        <v>144849.70000000001</v>
      </c>
      <c r="G306" s="165">
        <v>142492.9</v>
      </c>
      <c r="H306" s="165">
        <v>140130.4</v>
      </c>
      <c r="I306" s="165">
        <v>149282.9</v>
      </c>
      <c r="J306" s="162" t="s">
        <v>311</v>
      </c>
      <c r="K306" s="165">
        <v>153973.5</v>
      </c>
      <c r="L306" s="165">
        <v>152694.5</v>
      </c>
      <c r="M306"/>
      <c r="N306"/>
      <c r="O306"/>
      <c r="P306"/>
      <c r="Q306"/>
    </row>
    <row r="307" spans="1:17" x14ac:dyDescent="0.2">
      <c r="A307" s="158" t="s">
        <v>455</v>
      </c>
      <c r="B307" s="158" t="s">
        <v>454</v>
      </c>
      <c r="C307" s="164">
        <v>19775.8</v>
      </c>
      <c r="D307" s="164">
        <v>19845.3</v>
      </c>
      <c r="E307" s="164">
        <v>19438.3</v>
      </c>
      <c r="F307" s="164">
        <v>21932.400000000001</v>
      </c>
      <c r="G307" s="164">
        <v>22307.3</v>
      </c>
      <c r="H307" s="164">
        <v>22601.7</v>
      </c>
      <c r="I307" s="164">
        <v>22758.7</v>
      </c>
      <c r="J307" s="164">
        <v>24507.9</v>
      </c>
      <c r="K307" s="164">
        <v>25249.599999999999</v>
      </c>
      <c r="L307" s="164">
        <v>23169.7</v>
      </c>
      <c r="M307"/>
      <c r="N307"/>
      <c r="O307"/>
      <c r="P307"/>
      <c r="Q307"/>
    </row>
    <row r="308" spans="1:17" x14ac:dyDescent="0.2">
      <c r="A308"/>
      <c r="B308"/>
      <c r="C308"/>
      <c r="D308"/>
      <c r="E308"/>
      <c r="F308"/>
      <c r="G308"/>
      <c r="H308"/>
      <c r="I308"/>
      <c r="J308"/>
      <c r="K308"/>
      <c r="L308"/>
      <c r="M308"/>
      <c r="N308"/>
      <c r="O308"/>
      <c r="P308"/>
      <c r="Q308"/>
    </row>
    <row r="309" spans="1:17" x14ac:dyDescent="0.2">
      <c r="A309"/>
      <c r="B309"/>
      <c r="C309"/>
      <c r="D309"/>
      <c r="E309"/>
      <c r="F309"/>
      <c r="G309"/>
      <c r="H309" t="s">
        <v>456</v>
      </c>
      <c r="I309" t="s">
        <v>457</v>
      </c>
      <c r="J309"/>
      <c r="K309"/>
      <c r="L309"/>
      <c r="M309"/>
      <c r="N309"/>
      <c r="O309"/>
      <c r="P309"/>
      <c r="Q309"/>
    </row>
    <row r="310" spans="1:17" x14ac:dyDescent="0.2">
      <c r="A310"/>
      <c r="B310"/>
      <c r="C310"/>
      <c r="D310"/>
      <c r="E310"/>
      <c r="F310"/>
      <c r="G310"/>
      <c r="H310"/>
      <c r="I310"/>
      <c r="J310"/>
      <c r="K310"/>
      <c r="L310"/>
      <c r="M310"/>
      <c r="N310"/>
      <c r="O310"/>
      <c r="P310"/>
      <c r="Q310"/>
    </row>
    <row r="311" spans="1:17" x14ac:dyDescent="0.2">
      <c r="A311"/>
      <c r="B311"/>
      <c r="C311"/>
      <c r="D311"/>
      <c r="E311"/>
      <c r="F311"/>
      <c r="G311"/>
      <c r="H311"/>
      <c r="I311"/>
      <c r="J311"/>
      <c r="K311"/>
      <c r="L311"/>
      <c r="M311"/>
      <c r="N311"/>
      <c r="O311"/>
      <c r="P311"/>
      <c r="Q311"/>
    </row>
    <row r="312" spans="1:17" ht="26" x14ac:dyDescent="0.3">
      <c r="A312" s="219" t="s">
        <v>458</v>
      </c>
      <c r="B312"/>
      <c r="C312"/>
      <c r="D312" t="s">
        <v>456</v>
      </c>
      <c r="E312" t="s">
        <v>459</v>
      </c>
      <c r="F312"/>
      <c r="G312"/>
      <c r="H312"/>
      <c r="I312"/>
      <c r="J312"/>
      <c r="K312"/>
      <c r="L312"/>
      <c r="M312"/>
      <c r="N312"/>
      <c r="O312"/>
      <c r="P312"/>
      <c r="Q312"/>
    </row>
    <row r="313" spans="1:17" x14ac:dyDescent="0.2">
      <c r="A313" s="220" t="s">
        <v>460</v>
      </c>
      <c r="B313" s="221"/>
      <c r="C313" s="221"/>
      <c r="D313" s="221"/>
      <c r="E313" s="221"/>
      <c r="F313" s="221"/>
      <c r="G313" s="221"/>
      <c r="H313" s="221"/>
      <c r="I313" s="221"/>
      <c r="J313" s="221"/>
      <c r="K313" s="221"/>
      <c r="L313" s="221"/>
      <c r="M313" s="221"/>
      <c r="N313"/>
      <c r="O313"/>
      <c r="P313"/>
      <c r="Q313"/>
    </row>
    <row r="314" spans="1:17" x14ac:dyDescent="0.2">
      <c r="A314" s="149" t="s">
        <v>112</v>
      </c>
      <c r="B314" s="149" t="s">
        <v>113</v>
      </c>
      <c r="C314" s="149" t="s">
        <v>461</v>
      </c>
      <c r="D314" s="149" t="s">
        <v>114</v>
      </c>
      <c r="E314" s="149" t="s">
        <v>118</v>
      </c>
      <c r="F314" s="149" t="s">
        <v>119</v>
      </c>
      <c r="G314" s="149" t="s">
        <v>120</v>
      </c>
      <c r="H314" s="149" t="s">
        <v>121</v>
      </c>
      <c r="I314" s="149" t="s">
        <v>122</v>
      </c>
      <c r="J314" s="149" t="s">
        <v>123</v>
      </c>
      <c r="K314" s="149" t="s">
        <v>124</v>
      </c>
      <c r="L314" s="149" t="s">
        <v>125</v>
      </c>
      <c r="M314" s="149" t="s">
        <v>102</v>
      </c>
      <c r="N314"/>
      <c r="O314"/>
      <c r="P314"/>
      <c r="Q314"/>
    </row>
    <row r="315" spans="1:17" x14ac:dyDescent="0.2">
      <c r="A315" s="150" t="s">
        <v>46</v>
      </c>
      <c r="B315" s="151" t="s">
        <v>126</v>
      </c>
      <c r="C315" s="150" t="s">
        <v>462</v>
      </c>
      <c r="D315" s="150" t="s">
        <v>127</v>
      </c>
      <c r="E315" s="152">
        <v>35.9</v>
      </c>
      <c r="F315" s="152">
        <v>34.700000000000003</v>
      </c>
      <c r="G315" s="152">
        <v>34.299999999999997</v>
      </c>
      <c r="H315" s="152">
        <v>34.4</v>
      </c>
      <c r="I315" s="152">
        <v>33.299999999999997</v>
      </c>
      <c r="J315" s="152">
        <v>32.5</v>
      </c>
      <c r="K315" s="152">
        <v>32.200000000000003</v>
      </c>
      <c r="L315" s="152">
        <v>31.9</v>
      </c>
      <c r="M315" s="152">
        <v>32.1</v>
      </c>
      <c r="N315"/>
      <c r="O315"/>
      <c r="P315"/>
      <c r="Q315"/>
    </row>
    <row r="316" spans="1:17" x14ac:dyDescent="0.2">
      <c r="A316" s="150" t="s">
        <v>46</v>
      </c>
      <c r="B316" s="151" t="s">
        <v>126</v>
      </c>
      <c r="C316" s="150" t="s">
        <v>463</v>
      </c>
      <c r="D316" s="150" t="s">
        <v>127</v>
      </c>
      <c r="E316" s="152">
        <v>0.4</v>
      </c>
      <c r="F316" s="152">
        <v>2.8</v>
      </c>
      <c r="G316" s="152">
        <v>2.4</v>
      </c>
      <c r="H316" s="152">
        <v>2.4</v>
      </c>
      <c r="I316" s="152">
        <v>3.9</v>
      </c>
      <c r="J316" s="152">
        <v>5.7</v>
      </c>
      <c r="K316" s="152">
        <v>7</v>
      </c>
      <c r="L316" s="152">
        <v>7</v>
      </c>
      <c r="M316" s="152">
        <v>7</v>
      </c>
      <c r="N316"/>
      <c r="O316"/>
      <c r="P316"/>
      <c r="Q316"/>
    </row>
    <row r="317" spans="1:17" x14ac:dyDescent="0.2">
      <c r="A317" s="150" t="s">
        <v>46</v>
      </c>
      <c r="B317" s="151" t="s">
        <v>126</v>
      </c>
      <c r="C317" s="150" t="s">
        <v>464</v>
      </c>
      <c r="D317" s="150" t="s">
        <v>127</v>
      </c>
      <c r="E317" s="152">
        <v>5.6</v>
      </c>
      <c r="F317" s="152">
        <v>5.6</v>
      </c>
      <c r="G317" s="152">
        <v>5.6</v>
      </c>
      <c r="H317" s="152">
        <v>5.6</v>
      </c>
      <c r="I317" s="152">
        <v>5.6</v>
      </c>
      <c r="J317" s="152">
        <v>5.5</v>
      </c>
      <c r="K317" s="152">
        <v>5.3</v>
      </c>
      <c r="L317" s="152">
        <v>5.4</v>
      </c>
      <c r="M317" s="152">
        <v>5.8</v>
      </c>
      <c r="N317"/>
      <c r="O317"/>
      <c r="P317"/>
      <c r="Q317"/>
    </row>
    <row r="318" spans="1:17" x14ac:dyDescent="0.2">
      <c r="A318" s="150" t="s">
        <v>46</v>
      </c>
      <c r="B318" s="151" t="s">
        <v>126</v>
      </c>
      <c r="C318" s="150" t="s">
        <v>465</v>
      </c>
      <c r="D318" s="150" t="s">
        <v>127</v>
      </c>
      <c r="E318" s="152">
        <v>5.4</v>
      </c>
      <c r="F318" s="152">
        <v>5.3</v>
      </c>
      <c r="G318" s="152">
        <v>5.3</v>
      </c>
      <c r="H318" s="152">
        <v>5.0999999999999996</v>
      </c>
      <c r="I318" s="152">
        <v>5</v>
      </c>
      <c r="J318" s="152">
        <v>4.9000000000000004</v>
      </c>
      <c r="K318" s="152">
        <v>4.5999999999999996</v>
      </c>
      <c r="L318" s="152">
        <v>4.7</v>
      </c>
      <c r="M318" s="152">
        <v>4.8</v>
      </c>
      <c r="N318"/>
      <c r="O318"/>
      <c r="P318"/>
      <c r="Q318"/>
    </row>
    <row r="319" spans="1:17" x14ac:dyDescent="0.2">
      <c r="A319" s="150" t="s">
        <v>46</v>
      </c>
      <c r="B319" s="151" t="s">
        <v>126</v>
      </c>
      <c r="C319" s="150" t="s">
        <v>466</v>
      </c>
      <c r="D319" s="150" t="s">
        <v>127</v>
      </c>
      <c r="E319" s="152">
        <v>4.3</v>
      </c>
      <c r="F319" s="152">
        <v>4.2</v>
      </c>
      <c r="G319" s="152">
        <v>4.2</v>
      </c>
      <c r="H319" s="152">
        <v>4.0999999999999996</v>
      </c>
      <c r="I319" s="152">
        <v>4</v>
      </c>
      <c r="J319" s="152">
        <v>4</v>
      </c>
      <c r="K319" s="152">
        <v>3.8</v>
      </c>
      <c r="L319" s="152">
        <v>3.9</v>
      </c>
      <c r="M319" s="152">
        <v>4.0999999999999996</v>
      </c>
      <c r="N319"/>
      <c r="O319"/>
      <c r="P319"/>
      <c r="Q319"/>
    </row>
    <row r="320" spans="1:17" x14ac:dyDescent="0.2">
      <c r="A320" s="150" t="s">
        <v>46</v>
      </c>
      <c r="B320" s="151" t="s">
        <v>126</v>
      </c>
      <c r="C320" s="150" t="s">
        <v>467</v>
      </c>
      <c r="D320" s="150" t="s">
        <v>127</v>
      </c>
      <c r="E320" s="152">
        <v>3.8</v>
      </c>
      <c r="F320" s="152">
        <v>3.8</v>
      </c>
      <c r="G320" s="152">
        <v>3.7</v>
      </c>
      <c r="H320" s="152">
        <v>3.9</v>
      </c>
      <c r="I320" s="152">
        <v>4.0999999999999996</v>
      </c>
      <c r="J320" s="152">
        <v>4.3</v>
      </c>
      <c r="K320" s="152">
        <v>3.7</v>
      </c>
      <c r="L320" s="152">
        <v>3.7</v>
      </c>
      <c r="M320" s="152">
        <v>3.8</v>
      </c>
      <c r="N320"/>
      <c r="O320"/>
      <c r="P320"/>
      <c r="Q320"/>
    </row>
    <row r="321" spans="1:17" x14ac:dyDescent="0.2">
      <c r="A321" s="150" t="s">
        <v>46</v>
      </c>
      <c r="B321" s="151" t="s">
        <v>126</v>
      </c>
      <c r="C321" s="150" t="s">
        <v>468</v>
      </c>
      <c r="D321" s="150" t="s">
        <v>127</v>
      </c>
      <c r="E321" s="152">
        <v>2.6</v>
      </c>
      <c r="F321" s="152">
        <v>2.7</v>
      </c>
      <c r="G321" s="152">
        <v>2.9</v>
      </c>
      <c r="H321" s="152">
        <v>3.1</v>
      </c>
      <c r="I321" s="152">
        <v>3.2</v>
      </c>
      <c r="J321" s="152">
        <v>3.2</v>
      </c>
      <c r="K321" s="152">
        <v>3.2</v>
      </c>
      <c r="L321" s="152">
        <v>3.2</v>
      </c>
      <c r="M321" s="152">
        <v>3.3</v>
      </c>
      <c r="N321"/>
      <c r="O321"/>
      <c r="P321"/>
      <c r="Q321"/>
    </row>
    <row r="322" spans="1:17" x14ac:dyDescent="0.2">
      <c r="A322" s="150" t="s">
        <v>46</v>
      </c>
      <c r="B322" s="151" t="s">
        <v>126</v>
      </c>
      <c r="C322" s="150" t="s">
        <v>469</v>
      </c>
      <c r="D322" s="150" t="s">
        <v>127</v>
      </c>
      <c r="E322" s="152">
        <v>6.1</v>
      </c>
      <c r="F322" s="152">
        <v>3.9</v>
      </c>
      <c r="G322" s="152">
        <v>3.8</v>
      </c>
      <c r="H322" s="152">
        <v>3.6</v>
      </c>
      <c r="I322" s="152">
        <v>3.4</v>
      </c>
      <c r="J322" s="152">
        <v>3.3</v>
      </c>
      <c r="K322" s="152">
        <v>3.1</v>
      </c>
      <c r="L322" s="152">
        <v>2.9</v>
      </c>
      <c r="M322" s="152">
        <v>2.9</v>
      </c>
      <c r="N322"/>
      <c r="O322"/>
      <c r="P322"/>
      <c r="Q322"/>
    </row>
    <row r="323" spans="1:17" x14ac:dyDescent="0.2">
      <c r="A323" s="150" t="s">
        <v>46</v>
      </c>
      <c r="B323" s="151" t="s">
        <v>126</v>
      </c>
      <c r="C323" s="150" t="s">
        <v>470</v>
      </c>
      <c r="D323" s="150" t="s">
        <v>127</v>
      </c>
      <c r="E323" s="152">
        <v>2</v>
      </c>
      <c r="F323" s="152">
        <v>2.2000000000000002</v>
      </c>
      <c r="G323" s="152">
        <v>2.5</v>
      </c>
      <c r="H323" s="152">
        <v>2.8</v>
      </c>
      <c r="I323" s="152">
        <v>2.8</v>
      </c>
      <c r="J323" s="152">
        <v>2.8</v>
      </c>
      <c r="K323" s="152">
        <v>2.7</v>
      </c>
      <c r="L323" s="152">
        <v>2.7</v>
      </c>
      <c r="M323" s="152">
        <v>2.5</v>
      </c>
      <c r="N323"/>
      <c r="O323"/>
      <c r="P323"/>
      <c r="Q323"/>
    </row>
    <row r="324" spans="1:17" x14ac:dyDescent="0.2">
      <c r="A324" s="150" t="s">
        <v>46</v>
      </c>
      <c r="B324" s="151" t="s">
        <v>126</v>
      </c>
      <c r="C324" s="150" t="s">
        <v>471</v>
      </c>
      <c r="D324" s="150" t="s">
        <v>127</v>
      </c>
      <c r="E324" s="152">
        <v>1.7</v>
      </c>
      <c r="F324" s="152">
        <v>1.7</v>
      </c>
      <c r="G324" s="152">
        <v>1.8</v>
      </c>
      <c r="H324" s="152">
        <v>1.8</v>
      </c>
      <c r="I324" s="152">
        <v>1.8</v>
      </c>
      <c r="J324" s="152">
        <v>1.8</v>
      </c>
      <c r="K324" s="152">
        <v>1.7</v>
      </c>
      <c r="L324" s="152">
        <v>1.7</v>
      </c>
      <c r="M324" s="152">
        <v>1.7</v>
      </c>
      <c r="N324"/>
      <c r="O324"/>
      <c r="P324"/>
      <c r="Q324"/>
    </row>
    <row r="325" spans="1:17" x14ac:dyDescent="0.2">
      <c r="A325" s="150" t="s">
        <v>46</v>
      </c>
      <c r="B325" s="151" t="s">
        <v>126</v>
      </c>
      <c r="C325" s="150" t="s">
        <v>472</v>
      </c>
      <c r="D325" s="150" t="s">
        <v>127</v>
      </c>
      <c r="E325" s="152">
        <v>1.8</v>
      </c>
      <c r="F325" s="152">
        <v>1.8</v>
      </c>
      <c r="G325" s="152">
        <v>1.8</v>
      </c>
      <c r="H325" s="152">
        <v>1.6</v>
      </c>
      <c r="I325" s="152">
        <v>1.6</v>
      </c>
      <c r="J325" s="152">
        <v>1.6</v>
      </c>
      <c r="K325" s="152">
        <v>1.5</v>
      </c>
      <c r="L325" s="152">
        <v>1.6</v>
      </c>
      <c r="M325" s="152">
        <v>1.7</v>
      </c>
      <c r="N325"/>
      <c r="O325"/>
      <c r="P325"/>
      <c r="Q325"/>
    </row>
    <row r="326" spans="1:17" x14ac:dyDescent="0.2">
      <c r="A326" s="150" t="s">
        <v>46</v>
      </c>
      <c r="B326" s="151" t="s">
        <v>126</v>
      </c>
      <c r="C326" s="150" t="s">
        <v>473</v>
      </c>
      <c r="D326" s="150" t="s">
        <v>127</v>
      </c>
      <c r="E326" s="152">
        <v>0.9</v>
      </c>
      <c r="F326" s="152">
        <v>1</v>
      </c>
      <c r="G326" s="152">
        <v>1.1000000000000001</v>
      </c>
      <c r="H326" s="152">
        <v>1.2</v>
      </c>
      <c r="I326" s="152">
        <v>1.3</v>
      </c>
      <c r="J326" s="152">
        <v>1.3</v>
      </c>
      <c r="K326" s="152">
        <v>1.4</v>
      </c>
      <c r="L326" s="152">
        <v>1.4</v>
      </c>
      <c r="M326" s="152">
        <v>1.5</v>
      </c>
      <c r="N326"/>
      <c r="O326"/>
      <c r="P326"/>
      <c r="Q326"/>
    </row>
    <row r="327" spans="1:17" x14ac:dyDescent="0.2">
      <c r="A327" s="150" t="s">
        <v>46</v>
      </c>
      <c r="B327" s="151" t="s">
        <v>126</v>
      </c>
      <c r="C327" s="150" t="s">
        <v>474</v>
      </c>
      <c r="D327" s="150" t="s">
        <v>127</v>
      </c>
      <c r="E327" s="152">
        <v>0.6</v>
      </c>
      <c r="F327" s="152">
        <v>0.5</v>
      </c>
      <c r="G327" s="152">
        <v>0.5</v>
      </c>
      <c r="H327" s="152">
        <v>0.6</v>
      </c>
      <c r="I327" s="152">
        <v>0.6</v>
      </c>
      <c r="J327" s="152">
        <v>0.6</v>
      </c>
      <c r="K327" s="152">
        <v>1.4</v>
      </c>
      <c r="L327" s="152">
        <v>1.4</v>
      </c>
      <c r="M327" s="152">
        <v>1.4</v>
      </c>
      <c r="N327"/>
      <c r="O327"/>
      <c r="P327"/>
      <c r="Q327"/>
    </row>
    <row r="328" spans="1:17" x14ac:dyDescent="0.2">
      <c r="A328" s="150" t="s">
        <v>46</v>
      </c>
      <c r="B328" s="151" t="s">
        <v>126</v>
      </c>
      <c r="C328" s="150" t="s">
        <v>475</v>
      </c>
      <c r="D328" s="150" t="s">
        <v>127</v>
      </c>
      <c r="E328" s="152">
        <v>1.1000000000000001</v>
      </c>
      <c r="F328" s="152">
        <v>2.8</v>
      </c>
      <c r="G328" s="152">
        <v>2.7</v>
      </c>
      <c r="H328" s="152">
        <v>2.5</v>
      </c>
      <c r="I328" s="152">
        <v>2.2999999999999998</v>
      </c>
      <c r="J328" s="152">
        <v>2.1</v>
      </c>
      <c r="K328" s="152">
        <v>2</v>
      </c>
      <c r="L328" s="152">
        <v>1.8</v>
      </c>
      <c r="M328" s="152">
        <v>1.2</v>
      </c>
      <c r="N328"/>
      <c r="O328"/>
      <c r="P328"/>
      <c r="Q328"/>
    </row>
    <row r="329" spans="1:17" x14ac:dyDescent="0.2">
      <c r="A329" s="150" t="s">
        <v>46</v>
      </c>
      <c r="B329" s="151" t="s">
        <v>126</v>
      </c>
      <c r="C329" s="150" t="s">
        <v>476</v>
      </c>
      <c r="D329" s="150" t="s">
        <v>127</v>
      </c>
      <c r="E329" s="152">
        <v>1.2</v>
      </c>
      <c r="F329" s="152">
        <v>1.2</v>
      </c>
      <c r="G329" s="152">
        <v>1.2</v>
      </c>
      <c r="H329" s="152">
        <v>1.3</v>
      </c>
      <c r="I329" s="152">
        <v>1.3</v>
      </c>
      <c r="J329" s="152">
        <v>1.2</v>
      </c>
      <c r="K329" s="152">
        <v>1.2</v>
      </c>
      <c r="L329" s="152">
        <v>1.2</v>
      </c>
      <c r="M329" s="152">
        <v>1.2</v>
      </c>
      <c r="N329"/>
      <c r="O329"/>
      <c r="P329"/>
      <c r="Q329"/>
    </row>
    <row r="330" spans="1:17" x14ac:dyDescent="0.2">
      <c r="A330" s="150" t="s">
        <v>46</v>
      </c>
      <c r="B330" s="151" t="s">
        <v>126</v>
      </c>
      <c r="C330" s="150" t="s">
        <v>477</v>
      </c>
      <c r="D330" s="150" t="s">
        <v>127</v>
      </c>
      <c r="E330" s="152">
        <v>1.1000000000000001</v>
      </c>
      <c r="F330" s="152">
        <v>1.1000000000000001</v>
      </c>
      <c r="G330" s="152">
        <v>1.1000000000000001</v>
      </c>
      <c r="H330" s="152">
        <v>1.1000000000000001</v>
      </c>
      <c r="I330" s="152">
        <v>1.2</v>
      </c>
      <c r="J330" s="152">
        <v>1.2</v>
      </c>
      <c r="K330" s="152">
        <v>1.2</v>
      </c>
      <c r="L330" s="152">
        <v>1.2</v>
      </c>
      <c r="M330" s="152">
        <v>1.1000000000000001</v>
      </c>
      <c r="N330"/>
      <c r="O330"/>
      <c r="P330"/>
      <c r="Q330"/>
    </row>
    <row r="331" spans="1:17" x14ac:dyDescent="0.2">
      <c r="A331" s="150" t="s">
        <v>46</v>
      </c>
      <c r="B331" s="151" t="s">
        <v>126</v>
      </c>
      <c r="C331" s="150" t="s">
        <v>478</v>
      </c>
      <c r="D331" s="150" t="s">
        <v>127</v>
      </c>
      <c r="E331" s="152">
        <v>1.2</v>
      </c>
      <c r="F331" s="152">
        <v>1.2</v>
      </c>
      <c r="G331" s="152">
        <v>1.2</v>
      </c>
      <c r="H331" s="152">
        <v>1.2</v>
      </c>
      <c r="I331" s="152">
        <v>1.1000000000000001</v>
      </c>
      <c r="J331" s="152">
        <v>1.1000000000000001</v>
      </c>
      <c r="K331" s="152">
        <v>1</v>
      </c>
      <c r="L331" s="152">
        <v>1.1000000000000001</v>
      </c>
      <c r="M331" s="152">
        <v>1.1000000000000001</v>
      </c>
      <c r="N331"/>
      <c r="O331"/>
      <c r="P331"/>
      <c r="Q331"/>
    </row>
    <row r="332" spans="1:17" x14ac:dyDescent="0.2">
      <c r="A332" s="150" t="s">
        <v>46</v>
      </c>
      <c r="B332" s="151" t="s">
        <v>126</v>
      </c>
      <c r="C332" s="150" t="s">
        <v>479</v>
      </c>
      <c r="D332" s="150" t="s">
        <v>127</v>
      </c>
      <c r="E332" s="152">
        <v>1.4</v>
      </c>
      <c r="F332" s="152">
        <v>1.4</v>
      </c>
      <c r="G332" s="152">
        <v>1.3</v>
      </c>
      <c r="H332" s="152">
        <v>1.2</v>
      </c>
      <c r="I332" s="152">
        <v>1.2</v>
      </c>
      <c r="J332" s="152">
        <v>1.2</v>
      </c>
      <c r="K332" s="152">
        <v>0.8</v>
      </c>
      <c r="L332" s="152">
        <v>0.8</v>
      </c>
      <c r="M332" s="152">
        <v>0.7</v>
      </c>
      <c r="N332"/>
      <c r="O332"/>
      <c r="P332"/>
      <c r="Q332"/>
    </row>
    <row r="333" spans="1:17" x14ac:dyDescent="0.2">
      <c r="A333" s="150" t="s">
        <v>46</v>
      </c>
      <c r="B333" s="151" t="s">
        <v>126</v>
      </c>
      <c r="C333" s="150" t="s">
        <v>480</v>
      </c>
      <c r="D333" s="150" t="s">
        <v>127</v>
      </c>
      <c r="E333" s="152">
        <v>0.7</v>
      </c>
      <c r="F333" s="152">
        <v>0.7</v>
      </c>
      <c r="G333" s="152">
        <v>0.7</v>
      </c>
      <c r="H333" s="152">
        <v>0.7</v>
      </c>
      <c r="I333" s="152">
        <v>0.7</v>
      </c>
      <c r="J333" s="152">
        <v>0.6</v>
      </c>
      <c r="K333" s="152">
        <v>0.7</v>
      </c>
      <c r="L333" s="152">
        <v>0.7</v>
      </c>
      <c r="M333" s="152">
        <v>0.7</v>
      </c>
      <c r="N333"/>
      <c r="O333"/>
      <c r="P333"/>
      <c r="Q333"/>
    </row>
    <row r="334" spans="1:17" x14ac:dyDescent="0.2">
      <c r="A334" s="150" t="s">
        <v>46</v>
      </c>
      <c r="B334" s="151" t="s">
        <v>126</v>
      </c>
      <c r="C334" s="150" t="s">
        <v>481</v>
      </c>
      <c r="D334" s="150" t="s">
        <v>127</v>
      </c>
      <c r="E334" s="152">
        <v>0.7</v>
      </c>
      <c r="F334" s="152">
        <v>0.7</v>
      </c>
      <c r="G334" s="152">
        <v>0.7</v>
      </c>
      <c r="H334" s="152">
        <v>0.7</v>
      </c>
      <c r="I334" s="152">
        <v>0.7</v>
      </c>
      <c r="J334" s="152">
        <v>0.6</v>
      </c>
      <c r="K334" s="152">
        <v>0.6</v>
      </c>
      <c r="L334" s="152">
        <v>0.6</v>
      </c>
      <c r="M334" s="152">
        <v>0.6</v>
      </c>
      <c r="N334"/>
      <c r="O334"/>
      <c r="P334"/>
      <c r="Q334"/>
    </row>
    <row r="335" spans="1:17" x14ac:dyDescent="0.2">
      <c r="A335" s="150" t="s">
        <v>46</v>
      </c>
      <c r="B335" s="151" t="s">
        <v>126</v>
      </c>
      <c r="C335" s="150" t="s">
        <v>482</v>
      </c>
      <c r="D335" s="150" t="s">
        <v>127</v>
      </c>
      <c r="E335" s="152">
        <v>0.7</v>
      </c>
      <c r="F335" s="152">
        <v>0.6</v>
      </c>
      <c r="G335" s="152">
        <v>0.6</v>
      </c>
      <c r="H335" s="152">
        <v>0.6</v>
      </c>
      <c r="I335" s="152">
        <v>0.6</v>
      </c>
      <c r="J335" s="152">
        <v>0.6</v>
      </c>
      <c r="K335" s="152">
        <v>0.6</v>
      </c>
      <c r="L335" s="152">
        <v>0.6</v>
      </c>
      <c r="M335" s="152">
        <v>0.6</v>
      </c>
      <c r="N335"/>
      <c r="O335"/>
      <c r="P335"/>
      <c r="Q335"/>
    </row>
    <row r="336" spans="1:17" x14ac:dyDescent="0.2">
      <c r="A336" s="150" t="s">
        <v>46</v>
      </c>
      <c r="B336" s="151" t="s">
        <v>126</v>
      </c>
      <c r="C336" s="150" t="s">
        <v>483</v>
      </c>
      <c r="D336" s="150" t="s">
        <v>127</v>
      </c>
      <c r="E336" s="152">
        <v>0.4</v>
      </c>
      <c r="F336" s="152">
        <v>0.4</v>
      </c>
      <c r="G336" s="152">
        <v>0.5</v>
      </c>
      <c r="H336" s="152">
        <v>0.5</v>
      </c>
      <c r="I336" s="152">
        <v>0.6</v>
      </c>
      <c r="J336" s="152">
        <v>0.6</v>
      </c>
      <c r="K336" s="152">
        <v>0.6</v>
      </c>
      <c r="L336" s="152">
        <v>0.6</v>
      </c>
      <c r="M336" s="152">
        <v>0.6</v>
      </c>
      <c r="N336"/>
      <c r="O336"/>
      <c r="P336"/>
      <c r="Q336"/>
    </row>
    <row r="337" spans="1:17" x14ac:dyDescent="0.2">
      <c r="A337" s="150" t="s">
        <v>46</v>
      </c>
      <c r="B337" s="151" t="s">
        <v>126</v>
      </c>
      <c r="C337" s="150" t="s">
        <v>484</v>
      </c>
      <c r="D337" s="150" t="s">
        <v>127</v>
      </c>
      <c r="E337" s="152">
        <v>0.6</v>
      </c>
      <c r="F337" s="152">
        <v>0.6</v>
      </c>
      <c r="G337" s="152">
        <v>0.6</v>
      </c>
      <c r="H337" s="152">
        <v>0.6</v>
      </c>
      <c r="I337" s="152">
        <v>0.6</v>
      </c>
      <c r="J337" s="152">
        <v>0.6</v>
      </c>
      <c r="K337" s="152">
        <v>0.6</v>
      </c>
      <c r="L337" s="152">
        <v>0.6</v>
      </c>
      <c r="M337" s="152">
        <v>0.6</v>
      </c>
      <c r="N337"/>
      <c r="O337"/>
      <c r="P337"/>
      <c r="Q337"/>
    </row>
    <row r="338" spans="1:17" x14ac:dyDescent="0.2">
      <c r="A338" s="150" t="s">
        <v>46</v>
      </c>
      <c r="B338" s="151" t="s">
        <v>126</v>
      </c>
      <c r="C338" s="150" t="s">
        <v>485</v>
      </c>
      <c r="D338" s="150" t="s">
        <v>127</v>
      </c>
      <c r="E338" s="152">
        <v>0.4</v>
      </c>
      <c r="F338" s="152">
        <v>0.4</v>
      </c>
      <c r="G338" s="152">
        <v>0.5</v>
      </c>
      <c r="H338" s="152">
        <v>0.4</v>
      </c>
      <c r="I338" s="152">
        <v>0.4</v>
      </c>
      <c r="J338" s="152">
        <v>0.3</v>
      </c>
      <c r="K338" s="152">
        <v>0.3</v>
      </c>
      <c r="L338" s="152">
        <v>0.3</v>
      </c>
      <c r="M338" s="152">
        <v>0.3</v>
      </c>
      <c r="N338"/>
      <c r="O338"/>
      <c r="P338"/>
      <c r="Q338"/>
    </row>
    <row r="339" spans="1:17" x14ac:dyDescent="0.2">
      <c r="A339" s="150" t="s">
        <v>46</v>
      </c>
      <c r="B339" s="151" t="s">
        <v>126</v>
      </c>
      <c r="C339" s="150" t="s">
        <v>486</v>
      </c>
      <c r="D339" s="150" t="s">
        <v>127</v>
      </c>
      <c r="E339" s="166" t="s">
        <v>133</v>
      </c>
      <c r="F339" s="152">
        <v>0</v>
      </c>
      <c r="G339" s="152">
        <v>0.1</v>
      </c>
      <c r="H339" s="152">
        <v>0.2</v>
      </c>
      <c r="I339" s="152">
        <v>0.3</v>
      </c>
      <c r="J339" s="152">
        <v>0.3</v>
      </c>
      <c r="K339" s="152">
        <v>0.3</v>
      </c>
      <c r="L339" s="152">
        <v>0.3</v>
      </c>
      <c r="M339" s="152">
        <v>0.3</v>
      </c>
      <c r="N339"/>
      <c r="O339"/>
      <c r="P339"/>
      <c r="Q339"/>
    </row>
    <row r="340" spans="1:17" x14ac:dyDescent="0.2">
      <c r="A340" s="150" t="s">
        <v>46</v>
      </c>
      <c r="B340" s="151" t="s">
        <v>126</v>
      </c>
      <c r="C340" s="150" t="s">
        <v>487</v>
      </c>
      <c r="D340" s="150" t="s">
        <v>127</v>
      </c>
      <c r="E340" s="152">
        <v>0.2</v>
      </c>
      <c r="F340" s="152">
        <v>0.3</v>
      </c>
      <c r="G340" s="152">
        <v>0.3</v>
      </c>
      <c r="H340" s="152">
        <v>0.3</v>
      </c>
      <c r="I340" s="152">
        <v>0.2</v>
      </c>
      <c r="J340" s="152">
        <v>0.2</v>
      </c>
      <c r="K340" s="152">
        <v>0.2</v>
      </c>
      <c r="L340" s="152">
        <v>0.3</v>
      </c>
      <c r="M340" s="152">
        <v>0.3</v>
      </c>
      <c r="N340"/>
      <c r="O340"/>
      <c r="P340"/>
      <c r="Q340"/>
    </row>
    <row r="341" spans="1:17" x14ac:dyDescent="0.2">
      <c r="A341" s="150" t="s">
        <v>46</v>
      </c>
      <c r="B341" s="151" t="s">
        <v>126</v>
      </c>
      <c r="C341" s="150" t="s">
        <v>488</v>
      </c>
      <c r="D341" s="150" t="s">
        <v>127</v>
      </c>
      <c r="E341" s="152">
        <v>0.2</v>
      </c>
      <c r="F341" s="152">
        <v>0.2</v>
      </c>
      <c r="G341" s="152">
        <v>0.3</v>
      </c>
      <c r="H341" s="152">
        <v>0.3</v>
      </c>
      <c r="I341" s="152">
        <v>0.3</v>
      </c>
      <c r="J341" s="152">
        <v>0.3</v>
      </c>
      <c r="K341" s="152">
        <v>0.3</v>
      </c>
      <c r="L341" s="152">
        <v>0.3</v>
      </c>
      <c r="M341" s="152">
        <v>0.3</v>
      </c>
      <c r="N341"/>
      <c r="O341"/>
      <c r="P341"/>
      <c r="Q341"/>
    </row>
    <row r="342" spans="1:17" x14ac:dyDescent="0.2">
      <c r="A342" s="150" t="s">
        <v>46</v>
      </c>
      <c r="B342" s="151" t="s">
        <v>126</v>
      </c>
      <c r="C342" s="150" t="s">
        <v>489</v>
      </c>
      <c r="D342" s="150" t="s">
        <v>127</v>
      </c>
      <c r="E342" s="152">
        <v>0.6</v>
      </c>
      <c r="F342" s="152">
        <v>0.5</v>
      </c>
      <c r="G342" s="152">
        <v>0.5</v>
      </c>
      <c r="H342" s="152">
        <v>0.4</v>
      </c>
      <c r="I342" s="152">
        <v>0.2</v>
      </c>
      <c r="J342" s="152">
        <v>0.2</v>
      </c>
      <c r="K342" s="152">
        <v>0.2</v>
      </c>
      <c r="L342" s="152">
        <v>0.2</v>
      </c>
      <c r="M342" s="152">
        <v>0.2</v>
      </c>
      <c r="N342"/>
      <c r="O342"/>
      <c r="P342"/>
      <c r="Q342"/>
    </row>
    <row r="343" spans="1:17" x14ac:dyDescent="0.2">
      <c r="A343" s="150" t="s">
        <v>46</v>
      </c>
      <c r="B343" s="151" t="s">
        <v>126</v>
      </c>
      <c r="C343" s="150" t="s">
        <v>490</v>
      </c>
      <c r="D343" s="150" t="s">
        <v>127</v>
      </c>
      <c r="E343" s="166" t="s">
        <v>133</v>
      </c>
      <c r="F343" s="152">
        <v>0</v>
      </c>
      <c r="G343" s="152">
        <v>0.1</v>
      </c>
      <c r="H343" s="152">
        <v>0.2</v>
      </c>
      <c r="I343" s="152">
        <v>0.2</v>
      </c>
      <c r="J343" s="152">
        <v>0.2</v>
      </c>
      <c r="K343" s="152">
        <v>0.2</v>
      </c>
      <c r="L343" s="152">
        <v>0.2</v>
      </c>
      <c r="M343" s="152">
        <v>0.2</v>
      </c>
      <c r="N343"/>
      <c r="O343"/>
      <c r="P343"/>
      <c r="Q343"/>
    </row>
    <row r="344" spans="1:17" x14ac:dyDescent="0.2">
      <c r="A344" s="150" t="s">
        <v>46</v>
      </c>
      <c r="B344" s="151" t="s">
        <v>126</v>
      </c>
      <c r="C344" s="150" t="s">
        <v>491</v>
      </c>
      <c r="D344" s="150" t="s">
        <v>127</v>
      </c>
      <c r="E344" s="152">
        <v>0.1</v>
      </c>
      <c r="F344" s="152">
        <v>0.1</v>
      </c>
      <c r="G344" s="152">
        <v>0.1</v>
      </c>
      <c r="H344" s="152">
        <v>0.2</v>
      </c>
      <c r="I344" s="152">
        <v>0.2</v>
      </c>
      <c r="J344" s="152">
        <v>0.2</v>
      </c>
      <c r="K344" s="152">
        <v>0.2</v>
      </c>
      <c r="L344" s="152">
        <v>0.2</v>
      </c>
      <c r="M344" s="152">
        <v>0.2</v>
      </c>
      <c r="N344"/>
      <c r="O344"/>
      <c r="P344"/>
      <c r="Q344"/>
    </row>
    <row r="345" spans="1:17" x14ac:dyDescent="0.2">
      <c r="A345" s="150" t="s">
        <v>46</v>
      </c>
      <c r="B345" s="151" t="s">
        <v>126</v>
      </c>
      <c r="C345" s="150" t="s">
        <v>492</v>
      </c>
      <c r="D345" s="150" t="s">
        <v>127</v>
      </c>
      <c r="E345" s="152">
        <v>0</v>
      </c>
      <c r="F345" s="152">
        <v>0</v>
      </c>
      <c r="G345" s="152">
        <v>0.1</v>
      </c>
      <c r="H345" s="152">
        <v>0.1</v>
      </c>
      <c r="I345" s="152">
        <v>0.1</v>
      </c>
      <c r="J345" s="152">
        <v>0.1</v>
      </c>
      <c r="K345" s="152">
        <v>0.2</v>
      </c>
      <c r="L345" s="152">
        <v>0.2</v>
      </c>
      <c r="M345" s="152">
        <v>0.2</v>
      </c>
      <c r="N345"/>
      <c r="O345"/>
      <c r="P345"/>
      <c r="Q345"/>
    </row>
    <row r="346" spans="1:17" x14ac:dyDescent="0.2">
      <c r="A346" s="150" t="s">
        <v>46</v>
      </c>
      <c r="B346" s="151" t="s">
        <v>126</v>
      </c>
      <c r="C346" s="150" t="s">
        <v>493</v>
      </c>
      <c r="D346" s="150" t="s">
        <v>127</v>
      </c>
      <c r="E346" s="152">
        <v>0.1</v>
      </c>
      <c r="F346" s="152">
        <v>0.1</v>
      </c>
      <c r="G346" s="152">
        <v>0.1</v>
      </c>
      <c r="H346" s="152">
        <v>0.1</v>
      </c>
      <c r="I346" s="152">
        <v>0.1</v>
      </c>
      <c r="J346" s="152">
        <v>0.2</v>
      </c>
      <c r="K346" s="152">
        <v>0.2</v>
      </c>
      <c r="L346" s="152">
        <v>0.2</v>
      </c>
      <c r="M346" s="152">
        <v>0.2</v>
      </c>
      <c r="N346"/>
      <c r="O346"/>
      <c r="P346"/>
      <c r="Q346"/>
    </row>
    <row r="347" spans="1:17" x14ac:dyDescent="0.2">
      <c r="A347" s="150" t="s">
        <v>46</v>
      </c>
      <c r="B347" s="151" t="s">
        <v>126</v>
      </c>
      <c r="C347" s="150" t="s">
        <v>494</v>
      </c>
      <c r="D347" s="150" t="s">
        <v>127</v>
      </c>
      <c r="E347" s="166" t="s">
        <v>133</v>
      </c>
      <c r="F347" s="166" t="s">
        <v>133</v>
      </c>
      <c r="G347" s="152">
        <v>0</v>
      </c>
      <c r="H347" s="152">
        <v>0.1</v>
      </c>
      <c r="I347" s="152">
        <v>0.1</v>
      </c>
      <c r="J347" s="152">
        <v>0.1</v>
      </c>
      <c r="K347" s="152">
        <v>0.1</v>
      </c>
      <c r="L347" s="152">
        <v>0.1</v>
      </c>
      <c r="M347" s="152">
        <v>0.1</v>
      </c>
      <c r="N347"/>
      <c r="O347"/>
      <c r="P347"/>
      <c r="Q347"/>
    </row>
    <row r="348" spans="1:17" x14ac:dyDescent="0.2">
      <c r="A348" s="150" t="s">
        <v>46</v>
      </c>
      <c r="B348" s="151" t="s">
        <v>126</v>
      </c>
      <c r="C348" s="150" t="s">
        <v>495</v>
      </c>
      <c r="D348" s="150" t="s">
        <v>127</v>
      </c>
      <c r="E348" s="152">
        <v>0.1</v>
      </c>
      <c r="F348" s="152">
        <v>0.1</v>
      </c>
      <c r="G348" s="152">
        <v>0.1</v>
      </c>
      <c r="H348" s="152">
        <v>0.1</v>
      </c>
      <c r="I348" s="152">
        <v>0.1</v>
      </c>
      <c r="J348" s="152">
        <v>0.1</v>
      </c>
      <c r="K348" s="152">
        <v>0.1</v>
      </c>
      <c r="L348" s="152">
        <v>0.1</v>
      </c>
      <c r="M348" s="152">
        <v>0.1</v>
      </c>
      <c r="N348"/>
      <c r="O348"/>
      <c r="P348"/>
      <c r="Q348"/>
    </row>
    <row r="349" spans="1:17" x14ac:dyDescent="0.2">
      <c r="A349" s="150" t="s">
        <v>46</v>
      </c>
      <c r="B349" s="151" t="s">
        <v>126</v>
      </c>
      <c r="C349" s="150" t="s">
        <v>496</v>
      </c>
      <c r="D349" s="150" t="s">
        <v>127</v>
      </c>
      <c r="E349" s="152">
        <v>8.9</v>
      </c>
      <c r="F349" s="152">
        <v>8.3000000000000007</v>
      </c>
      <c r="G349" s="152">
        <v>8</v>
      </c>
      <c r="H349" s="152">
        <v>7.6</v>
      </c>
      <c r="I349" s="152">
        <v>7.5</v>
      </c>
      <c r="J349" s="152">
        <v>7.4</v>
      </c>
      <c r="K349" s="152">
        <v>7.1</v>
      </c>
      <c r="L349" s="152">
        <v>7.2</v>
      </c>
      <c r="M349" s="152">
        <v>7.4</v>
      </c>
      <c r="N349"/>
      <c r="O349"/>
      <c r="P349"/>
      <c r="Q349"/>
    </row>
    <row r="350" spans="1:17" x14ac:dyDescent="0.2">
      <c r="A350" s="150" t="s">
        <v>46</v>
      </c>
      <c r="B350" s="151" t="s">
        <v>126</v>
      </c>
      <c r="C350" s="150" t="s">
        <v>497</v>
      </c>
      <c r="D350" s="150" t="s">
        <v>127</v>
      </c>
      <c r="E350" s="152">
        <v>9.3000000000000007</v>
      </c>
      <c r="F350" s="152">
        <v>8.9</v>
      </c>
      <c r="G350" s="152">
        <v>9.3000000000000007</v>
      </c>
      <c r="H350" s="152">
        <v>9.6999999999999993</v>
      </c>
      <c r="I350" s="152">
        <v>9.8000000000000007</v>
      </c>
      <c r="J350" s="152">
        <v>9.5</v>
      </c>
      <c r="K350" s="152">
        <v>9.8000000000000007</v>
      </c>
      <c r="L350" s="152">
        <v>9.8000000000000007</v>
      </c>
      <c r="M350" s="152">
        <v>9.5</v>
      </c>
      <c r="N350"/>
      <c r="O350"/>
      <c r="P350"/>
      <c r="Q350"/>
    </row>
    <row r="351" spans="1:17" x14ac:dyDescent="0.2">
      <c r="A351" s="150" t="s">
        <v>46</v>
      </c>
      <c r="B351" s="151" t="s">
        <v>126</v>
      </c>
      <c r="C351" s="150" t="s">
        <v>309</v>
      </c>
      <c r="D351" s="150" t="s">
        <v>127</v>
      </c>
      <c r="E351" s="152">
        <v>100</v>
      </c>
      <c r="F351" s="152">
        <v>100</v>
      </c>
      <c r="G351" s="152">
        <v>100</v>
      </c>
      <c r="H351" s="152">
        <v>100</v>
      </c>
      <c r="I351" s="152">
        <v>100</v>
      </c>
      <c r="J351" s="152">
        <v>100</v>
      </c>
      <c r="K351" s="152">
        <v>100</v>
      </c>
      <c r="L351" s="152">
        <v>100</v>
      </c>
      <c r="M351" s="152">
        <v>100</v>
      </c>
      <c r="N351"/>
      <c r="O351"/>
      <c r="P351"/>
      <c r="Q351"/>
    </row>
    <row r="352" spans="1:17" x14ac:dyDescent="0.2">
      <c r="A352"/>
      <c r="B352"/>
      <c r="C352"/>
      <c r="D352"/>
      <c r="E352"/>
      <c r="F352"/>
      <c r="G352"/>
      <c r="H352"/>
      <c r="I352"/>
      <c r="J352"/>
      <c r="K352"/>
      <c r="L352"/>
      <c r="M352"/>
      <c r="N352"/>
      <c r="O352"/>
      <c r="P352"/>
      <c r="Q352"/>
    </row>
    <row r="353" spans="1:17" x14ac:dyDescent="0.2">
      <c r="A353"/>
      <c r="B353"/>
      <c r="C353"/>
      <c r="D353"/>
      <c r="E353"/>
      <c r="F353"/>
      <c r="G353"/>
      <c r="H353"/>
      <c r="I353"/>
      <c r="J353"/>
      <c r="K353"/>
      <c r="L353"/>
      <c r="M353"/>
      <c r="N353"/>
      <c r="O353"/>
      <c r="P353"/>
      <c r="Q353"/>
    </row>
    <row r="354" spans="1:17" x14ac:dyDescent="0.2">
      <c r="A354"/>
      <c r="B354"/>
      <c r="C354"/>
      <c r="D354"/>
      <c r="E354"/>
      <c r="F354"/>
      <c r="G354"/>
      <c r="H354"/>
      <c r="I354"/>
      <c r="J354"/>
      <c r="K354"/>
      <c r="L354"/>
      <c r="M354"/>
      <c r="N354"/>
      <c r="O354"/>
      <c r="P354"/>
      <c r="Q354"/>
    </row>
    <row r="355" spans="1:17" x14ac:dyDescent="0.2">
      <c r="A355"/>
      <c r="B355"/>
      <c r="C355"/>
      <c r="D355"/>
      <c r="E355"/>
      <c r="F355"/>
      <c r="G355"/>
      <c r="H355"/>
      <c r="I355"/>
      <c r="J355"/>
      <c r="K355"/>
      <c r="L355"/>
      <c r="M355"/>
      <c r="N355"/>
      <c r="O355"/>
      <c r="P355"/>
      <c r="Q355"/>
    </row>
    <row r="356" spans="1:17" ht="26" x14ac:dyDescent="0.3">
      <c r="A356" s="219" t="s">
        <v>498</v>
      </c>
      <c r="B356"/>
      <c r="C356"/>
      <c r="D356" t="s">
        <v>456</v>
      </c>
      <c r="E356" t="s">
        <v>499</v>
      </c>
      <c r="F356"/>
      <c r="G356"/>
      <c r="H356"/>
      <c r="I356"/>
      <c r="J356"/>
      <c r="K356"/>
      <c r="L356"/>
      <c r="M356"/>
      <c r="N356"/>
      <c r="O356"/>
      <c r="P356"/>
      <c r="Q356"/>
    </row>
    <row r="357" spans="1:17" x14ac:dyDescent="0.2">
      <c r="A357" s="220" t="s">
        <v>500</v>
      </c>
      <c r="B357" s="221"/>
      <c r="C357" s="221"/>
      <c r="D357" s="221"/>
      <c r="E357" s="221"/>
      <c r="F357" s="221"/>
      <c r="G357" s="221"/>
      <c r="H357" s="221"/>
      <c r="I357" s="221"/>
      <c r="J357" s="221"/>
      <c r="K357" s="221"/>
      <c r="L357" s="221"/>
      <c r="M357" s="221"/>
      <c r="N357" s="221"/>
      <c r="O357" s="221"/>
      <c r="P357"/>
      <c r="Q357"/>
    </row>
    <row r="358" spans="1:17" x14ac:dyDescent="0.2">
      <c r="A358" s="149" t="s">
        <v>112</v>
      </c>
      <c r="B358" s="149" t="s">
        <v>113</v>
      </c>
      <c r="C358" s="149" t="s">
        <v>501</v>
      </c>
      <c r="D358" s="149" t="s">
        <v>502</v>
      </c>
      <c r="E358" s="149" t="s">
        <v>114</v>
      </c>
      <c r="F358" s="149" t="s">
        <v>118</v>
      </c>
      <c r="G358" s="149" t="s">
        <v>119</v>
      </c>
      <c r="H358" s="149" t="s">
        <v>120</v>
      </c>
      <c r="I358" s="149" t="s">
        <v>121</v>
      </c>
      <c r="J358" s="149" t="s">
        <v>122</v>
      </c>
      <c r="K358" s="149" t="s">
        <v>123</v>
      </c>
      <c r="L358" s="149" t="s">
        <v>124</v>
      </c>
      <c r="M358" s="149" t="s">
        <v>125</v>
      </c>
      <c r="N358" s="149" t="s">
        <v>102</v>
      </c>
      <c r="O358" s="149" t="s">
        <v>503</v>
      </c>
      <c r="P358"/>
      <c r="Q358"/>
    </row>
    <row r="359" spans="1:17" x14ac:dyDescent="0.2">
      <c r="A359" s="150" t="s">
        <v>46</v>
      </c>
      <c r="B359" s="151" t="s">
        <v>126</v>
      </c>
      <c r="C359" s="150" t="s">
        <v>504</v>
      </c>
      <c r="D359" s="150" t="s">
        <v>462</v>
      </c>
      <c r="E359" s="150" t="s">
        <v>127</v>
      </c>
      <c r="F359" s="152">
        <v>7.7</v>
      </c>
      <c r="G359" s="152">
        <v>7.3</v>
      </c>
      <c r="H359" s="152">
        <v>7.5</v>
      </c>
      <c r="I359" s="152">
        <v>7.6</v>
      </c>
      <c r="J359" s="152">
        <v>6.8</v>
      </c>
      <c r="K359" s="152">
        <v>6.5</v>
      </c>
      <c r="L359" s="152">
        <v>6.4</v>
      </c>
      <c r="M359" s="152">
        <v>6.3</v>
      </c>
      <c r="N359" s="152">
        <v>6.2</v>
      </c>
      <c r="O359" s="152">
        <v>6.2</v>
      </c>
      <c r="P359"/>
      <c r="Q359"/>
    </row>
    <row r="360" spans="1:17" x14ac:dyDescent="0.2">
      <c r="A360" s="150" t="s">
        <v>46</v>
      </c>
      <c r="B360" s="151" t="s">
        <v>126</v>
      </c>
      <c r="C360" s="150" t="s">
        <v>505</v>
      </c>
      <c r="D360" s="150" t="s">
        <v>464</v>
      </c>
      <c r="E360" s="150" t="s">
        <v>127</v>
      </c>
      <c r="F360" s="152">
        <v>5.6</v>
      </c>
      <c r="G360" s="152">
        <v>5.6</v>
      </c>
      <c r="H360" s="152">
        <v>5.6</v>
      </c>
      <c r="I360" s="152">
        <v>5.6</v>
      </c>
      <c r="J360" s="152">
        <v>5.6</v>
      </c>
      <c r="K360" s="152">
        <v>5.5</v>
      </c>
      <c r="L360" s="152">
        <v>5.3</v>
      </c>
      <c r="M360" s="152">
        <v>5.4</v>
      </c>
      <c r="N360" s="152">
        <v>5.8</v>
      </c>
      <c r="O360" s="152">
        <v>5.8</v>
      </c>
      <c r="P360"/>
      <c r="Q360"/>
    </row>
    <row r="361" spans="1:17" x14ac:dyDescent="0.2">
      <c r="A361" s="150" t="s">
        <v>46</v>
      </c>
      <c r="B361" s="151" t="s">
        <v>126</v>
      </c>
      <c r="C361" s="150" t="s">
        <v>506</v>
      </c>
      <c r="D361" s="150" t="s">
        <v>465</v>
      </c>
      <c r="E361" s="150" t="s">
        <v>127</v>
      </c>
      <c r="F361" s="152">
        <v>5.4</v>
      </c>
      <c r="G361" s="152">
        <v>5.3</v>
      </c>
      <c r="H361" s="152">
        <v>5.3</v>
      </c>
      <c r="I361" s="152">
        <v>5.0999999999999996</v>
      </c>
      <c r="J361" s="152">
        <v>5</v>
      </c>
      <c r="K361" s="152">
        <v>4.9000000000000004</v>
      </c>
      <c r="L361" s="152">
        <v>4.5999999999999996</v>
      </c>
      <c r="M361" s="152">
        <v>4.7</v>
      </c>
      <c r="N361" s="152">
        <v>4.8</v>
      </c>
      <c r="O361" s="152">
        <v>4.7</v>
      </c>
      <c r="P361"/>
      <c r="Q361"/>
    </row>
    <row r="362" spans="1:17" x14ac:dyDescent="0.2">
      <c r="A362" s="150" t="s">
        <v>46</v>
      </c>
      <c r="B362" s="151" t="s">
        <v>126</v>
      </c>
      <c r="C362" s="150" t="s">
        <v>507</v>
      </c>
      <c r="D362" s="150" t="s">
        <v>466</v>
      </c>
      <c r="E362" s="150" t="s">
        <v>127</v>
      </c>
      <c r="F362" s="152">
        <v>4.3</v>
      </c>
      <c r="G362" s="152">
        <v>4.2</v>
      </c>
      <c r="H362" s="152">
        <v>4.2</v>
      </c>
      <c r="I362" s="152">
        <v>4.0999999999999996</v>
      </c>
      <c r="J362" s="152">
        <v>4</v>
      </c>
      <c r="K362" s="152">
        <v>4</v>
      </c>
      <c r="L362" s="152">
        <v>3.8</v>
      </c>
      <c r="M362" s="152">
        <v>3.9</v>
      </c>
      <c r="N362" s="152">
        <v>4.0999999999999996</v>
      </c>
      <c r="O362" s="152">
        <v>4.0999999999999996</v>
      </c>
      <c r="P362"/>
      <c r="Q362"/>
    </row>
    <row r="363" spans="1:17" x14ac:dyDescent="0.2">
      <c r="A363" s="150" t="s">
        <v>46</v>
      </c>
      <c r="B363" s="151" t="s">
        <v>126</v>
      </c>
      <c r="C363" s="150" t="s">
        <v>508</v>
      </c>
      <c r="D363" s="150" t="s">
        <v>462</v>
      </c>
      <c r="E363" s="150" t="s">
        <v>127</v>
      </c>
      <c r="F363" s="152">
        <v>2.9</v>
      </c>
      <c r="G363" s="152">
        <v>3.6</v>
      </c>
      <c r="H363" s="152">
        <v>3.7</v>
      </c>
      <c r="I363" s="152">
        <v>4</v>
      </c>
      <c r="J363" s="152">
        <v>4</v>
      </c>
      <c r="K363" s="152">
        <v>3.9</v>
      </c>
      <c r="L363" s="152">
        <v>3.8</v>
      </c>
      <c r="M363" s="152">
        <v>3.8</v>
      </c>
      <c r="N363" s="152">
        <v>3.9</v>
      </c>
      <c r="O363" s="152">
        <v>3.9</v>
      </c>
      <c r="P363"/>
      <c r="Q363"/>
    </row>
    <row r="364" spans="1:17" x14ac:dyDescent="0.2">
      <c r="A364" s="150" t="s">
        <v>46</v>
      </c>
      <c r="B364" s="151" t="s">
        <v>126</v>
      </c>
      <c r="C364" s="150" t="s">
        <v>509</v>
      </c>
      <c r="D364" s="150" t="s">
        <v>468</v>
      </c>
      <c r="E364" s="150" t="s">
        <v>127</v>
      </c>
      <c r="F364" s="152">
        <v>2.6</v>
      </c>
      <c r="G364" s="152">
        <v>2.7</v>
      </c>
      <c r="H364" s="152">
        <v>2.9</v>
      </c>
      <c r="I364" s="152">
        <v>3.1</v>
      </c>
      <c r="J364" s="152">
        <v>3.2</v>
      </c>
      <c r="K364" s="152">
        <v>3.2</v>
      </c>
      <c r="L364" s="152">
        <v>3.2</v>
      </c>
      <c r="M364" s="152">
        <v>3.2</v>
      </c>
      <c r="N364" s="152">
        <v>3.3</v>
      </c>
      <c r="O364" s="152">
        <v>3.3</v>
      </c>
      <c r="P364"/>
      <c r="Q364"/>
    </row>
    <row r="365" spans="1:17" x14ac:dyDescent="0.2">
      <c r="A365" s="150" t="s">
        <v>46</v>
      </c>
      <c r="B365" s="151" t="s">
        <v>126</v>
      </c>
      <c r="C365" s="150" t="s">
        <v>510</v>
      </c>
      <c r="D365" s="150" t="s">
        <v>462</v>
      </c>
      <c r="E365" s="150" t="s">
        <v>127</v>
      </c>
      <c r="F365" s="152">
        <v>3.2</v>
      </c>
      <c r="G365" s="152">
        <v>2.9</v>
      </c>
      <c r="H365" s="152">
        <v>2.8</v>
      </c>
      <c r="I365" s="152">
        <v>2.6</v>
      </c>
      <c r="J365" s="152">
        <v>2.5</v>
      </c>
      <c r="K365" s="152">
        <v>2.4</v>
      </c>
      <c r="L365" s="152">
        <v>2.2999999999999998</v>
      </c>
      <c r="M365" s="152">
        <v>2.4</v>
      </c>
      <c r="N365" s="152">
        <v>2.5</v>
      </c>
      <c r="O365" s="152">
        <v>2.5</v>
      </c>
      <c r="P365"/>
      <c r="Q365"/>
    </row>
    <row r="366" spans="1:17" x14ac:dyDescent="0.2">
      <c r="A366" s="150" t="s">
        <v>46</v>
      </c>
      <c r="B366" s="151" t="s">
        <v>126</v>
      </c>
      <c r="C366" s="150" t="s">
        <v>511</v>
      </c>
      <c r="D366" s="150" t="s">
        <v>470</v>
      </c>
      <c r="E366" s="150" t="s">
        <v>127</v>
      </c>
      <c r="F366" s="152">
        <v>2</v>
      </c>
      <c r="G366" s="152">
        <v>2.2000000000000002</v>
      </c>
      <c r="H366" s="152">
        <v>2.5</v>
      </c>
      <c r="I366" s="152">
        <v>2.8</v>
      </c>
      <c r="J366" s="152">
        <v>2.8</v>
      </c>
      <c r="K366" s="152">
        <v>2.8</v>
      </c>
      <c r="L366" s="152">
        <v>2.7</v>
      </c>
      <c r="M366" s="152">
        <v>2.7</v>
      </c>
      <c r="N366" s="152">
        <v>2.5</v>
      </c>
      <c r="O366" s="152">
        <v>2.5</v>
      </c>
      <c r="P366"/>
      <c r="Q366"/>
    </row>
    <row r="367" spans="1:17" x14ac:dyDescent="0.2">
      <c r="A367" s="150" t="s">
        <v>46</v>
      </c>
      <c r="B367" s="151" t="s">
        <v>126</v>
      </c>
      <c r="C367" s="150" t="s">
        <v>512</v>
      </c>
      <c r="D367" s="150" t="s">
        <v>462</v>
      </c>
      <c r="E367" s="150" t="s">
        <v>127</v>
      </c>
      <c r="F367" s="152">
        <v>2.2999999999999998</v>
      </c>
      <c r="G367" s="152">
        <v>2.2999999999999998</v>
      </c>
      <c r="H367" s="152">
        <v>2.4</v>
      </c>
      <c r="I367" s="152">
        <v>2.4</v>
      </c>
      <c r="J367" s="152">
        <v>2.4</v>
      </c>
      <c r="K367" s="152">
        <v>2.5</v>
      </c>
      <c r="L367" s="152">
        <v>2.5</v>
      </c>
      <c r="M367" s="152">
        <v>2.5</v>
      </c>
      <c r="N367" s="152">
        <v>2.5</v>
      </c>
      <c r="O367" s="152">
        <v>2.5</v>
      </c>
      <c r="P367"/>
      <c r="Q367"/>
    </row>
    <row r="368" spans="1:17" x14ac:dyDescent="0.2">
      <c r="A368" s="150" t="s">
        <v>46</v>
      </c>
      <c r="B368" s="151" t="s">
        <v>126</v>
      </c>
      <c r="C368" s="150" t="s">
        <v>513</v>
      </c>
      <c r="D368" s="150" t="s">
        <v>462</v>
      </c>
      <c r="E368" s="150" t="s">
        <v>127</v>
      </c>
      <c r="F368" s="152">
        <v>2.8</v>
      </c>
      <c r="G368" s="152">
        <v>2.9</v>
      </c>
      <c r="H368" s="152">
        <v>2.9</v>
      </c>
      <c r="I368" s="152">
        <v>2.9</v>
      </c>
      <c r="J368" s="152">
        <v>2.8</v>
      </c>
      <c r="K368" s="152">
        <v>2.7</v>
      </c>
      <c r="L368" s="152">
        <v>2.6</v>
      </c>
      <c r="M368" s="152">
        <v>2.4</v>
      </c>
      <c r="N368" s="152">
        <v>2.5</v>
      </c>
      <c r="O368" s="152">
        <v>2.4</v>
      </c>
      <c r="P368"/>
      <c r="Q368"/>
    </row>
    <row r="369" spans="1:17" x14ac:dyDescent="0.2">
      <c r="A369" s="150" t="s">
        <v>46</v>
      </c>
      <c r="B369" s="151" t="s">
        <v>126</v>
      </c>
      <c r="C369" s="150" t="s">
        <v>514</v>
      </c>
      <c r="D369" s="150" t="s">
        <v>462</v>
      </c>
      <c r="E369" s="150" t="s">
        <v>127</v>
      </c>
      <c r="F369" s="152">
        <v>2.2000000000000002</v>
      </c>
      <c r="G369" s="152">
        <v>2</v>
      </c>
      <c r="H369" s="152">
        <v>2</v>
      </c>
      <c r="I369" s="152">
        <v>2</v>
      </c>
      <c r="J369" s="152">
        <v>2.1</v>
      </c>
      <c r="K369" s="152">
        <v>2.1</v>
      </c>
      <c r="L369" s="152">
        <v>2.1</v>
      </c>
      <c r="M369" s="152">
        <v>2.2000000000000002</v>
      </c>
      <c r="N369" s="152">
        <v>2.2000000000000002</v>
      </c>
      <c r="O369" s="152">
        <v>2.2000000000000002</v>
      </c>
      <c r="P369"/>
      <c r="Q369"/>
    </row>
    <row r="370" spans="1:17" x14ac:dyDescent="0.2">
      <c r="A370" s="150" t="s">
        <v>46</v>
      </c>
      <c r="B370" s="151" t="s">
        <v>126</v>
      </c>
      <c r="C370" s="150" t="s">
        <v>515</v>
      </c>
      <c r="D370" s="150" t="s">
        <v>463</v>
      </c>
      <c r="E370" s="150" t="s">
        <v>127</v>
      </c>
      <c r="F370" s="166" t="s">
        <v>133</v>
      </c>
      <c r="G370" s="166" t="s">
        <v>133</v>
      </c>
      <c r="H370" s="166" t="s">
        <v>133</v>
      </c>
      <c r="I370" s="166" t="s">
        <v>133</v>
      </c>
      <c r="J370" s="152">
        <v>1.4</v>
      </c>
      <c r="K370" s="152">
        <v>2.4</v>
      </c>
      <c r="L370" s="152">
        <v>2.2999999999999998</v>
      </c>
      <c r="M370" s="152">
        <v>2.2000000000000002</v>
      </c>
      <c r="N370" s="152">
        <v>2.1</v>
      </c>
      <c r="O370" s="152">
        <v>2.1</v>
      </c>
      <c r="P370"/>
      <c r="Q370"/>
    </row>
    <row r="371" spans="1:17" x14ac:dyDescent="0.2">
      <c r="A371" s="150" t="s">
        <v>46</v>
      </c>
      <c r="B371" s="151" t="s">
        <v>126</v>
      </c>
      <c r="C371" s="150" t="s">
        <v>516</v>
      </c>
      <c r="D371" s="150" t="s">
        <v>467</v>
      </c>
      <c r="E371" s="150" t="s">
        <v>127</v>
      </c>
      <c r="F371" s="152">
        <v>1.7</v>
      </c>
      <c r="G371" s="152">
        <v>1.7</v>
      </c>
      <c r="H371" s="152">
        <v>1.6</v>
      </c>
      <c r="I371" s="152">
        <v>1.7</v>
      </c>
      <c r="J371" s="152">
        <v>1.8</v>
      </c>
      <c r="K371" s="152">
        <v>2</v>
      </c>
      <c r="L371" s="152">
        <v>1.9</v>
      </c>
      <c r="M371" s="152">
        <v>2</v>
      </c>
      <c r="N371" s="152">
        <v>2</v>
      </c>
      <c r="O371" s="152">
        <v>2</v>
      </c>
      <c r="P371"/>
      <c r="Q371"/>
    </row>
    <row r="372" spans="1:17" x14ac:dyDescent="0.2">
      <c r="A372" s="150" t="s">
        <v>46</v>
      </c>
      <c r="B372" s="151" t="s">
        <v>126</v>
      </c>
      <c r="C372" s="150" t="s">
        <v>517</v>
      </c>
      <c r="D372" s="150" t="s">
        <v>462</v>
      </c>
      <c r="E372" s="150" t="s">
        <v>127</v>
      </c>
      <c r="F372" s="152">
        <v>1.8</v>
      </c>
      <c r="G372" s="152">
        <v>1.8</v>
      </c>
      <c r="H372" s="152">
        <v>1.8</v>
      </c>
      <c r="I372" s="152">
        <v>1.8</v>
      </c>
      <c r="J372" s="152">
        <v>1.9</v>
      </c>
      <c r="K372" s="152">
        <v>1.9</v>
      </c>
      <c r="L372" s="152">
        <v>1.9</v>
      </c>
      <c r="M372" s="152">
        <v>1.9</v>
      </c>
      <c r="N372" s="152">
        <v>1.9</v>
      </c>
      <c r="O372" s="152">
        <v>1.9</v>
      </c>
      <c r="P372"/>
      <c r="Q372"/>
    </row>
    <row r="373" spans="1:17" x14ac:dyDescent="0.2">
      <c r="A373" s="150" t="s">
        <v>46</v>
      </c>
      <c r="B373" s="151" t="s">
        <v>126</v>
      </c>
      <c r="C373" s="150" t="s">
        <v>518</v>
      </c>
      <c r="D373" s="150" t="s">
        <v>463</v>
      </c>
      <c r="E373" s="150" t="s">
        <v>127</v>
      </c>
      <c r="F373" s="166" t="s">
        <v>133</v>
      </c>
      <c r="G373" s="152">
        <v>2.4</v>
      </c>
      <c r="H373" s="152">
        <v>2</v>
      </c>
      <c r="I373" s="152">
        <v>1.9</v>
      </c>
      <c r="J373" s="152">
        <v>1.9</v>
      </c>
      <c r="K373" s="152">
        <v>2</v>
      </c>
      <c r="L373" s="152">
        <v>2</v>
      </c>
      <c r="M373" s="152">
        <v>1.8</v>
      </c>
      <c r="N373" s="152">
        <v>1.8</v>
      </c>
      <c r="O373" s="152">
        <v>1.8</v>
      </c>
      <c r="P373"/>
      <c r="Q373"/>
    </row>
    <row r="374" spans="1:17" x14ac:dyDescent="0.2">
      <c r="A374" s="150" t="s">
        <v>46</v>
      </c>
      <c r="B374" s="151" t="s">
        <v>126</v>
      </c>
      <c r="C374" s="150" t="s">
        <v>519</v>
      </c>
      <c r="D374" s="150" t="s">
        <v>471</v>
      </c>
      <c r="E374" s="150" t="s">
        <v>127</v>
      </c>
      <c r="F374" s="152">
        <v>1.6</v>
      </c>
      <c r="G374" s="152">
        <v>1.7</v>
      </c>
      <c r="H374" s="152">
        <v>1.8</v>
      </c>
      <c r="I374" s="152">
        <v>1.8</v>
      </c>
      <c r="J374" s="152">
        <v>1.8</v>
      </c>
      <c r="K374" s="152">
        <v>1.8</v>
      </c>
      <c r="L374" s="152">
        <v>1.7</v>
      </c>
      <c r="M374" s="152">
        <v>1.7</v>
      </c>
      <c r="N374" s="152">
        <v>1.7</v>
      </c>
      <c r="O374" s="152">
        <v>1.7</v>
      </c>
      <c r="P374"/>
      <c r="Q374"/>
    </row>
    <row r="375" spans="1:17" x14ac:dyDescent="0.2">
      <c r="A375" s="150" t="s">
        <v>46</v>
      </c>
      <c r="B375" s="151" t="s">
        <v>126</v>
      </c>
      <c r="C375" s="150" t="s">
        <v>520</v>
      </c>
      <c r="D375" s="150" t="s">
        <v>472</v>
      </c>
      <c r="E375" s="150" t="s">
        <v>127</v>
      </c>
      <c r="F375" s="152">
        <v>1.8</v>
      </c>
      <c r="G375" s="152">
        <v>1.8</v>
      </c>
      <c r="H375" s="152">
        <v>1.8</v>
      </c>
      <c r="I375" s="152">
        <v>1.6</v>
      </c>
      <c r="J375" s="152">
        <v>1.6</v>
      </c>
      <c r="K375" s="152">
        <v>1.6</v>
      </c>
      <c r="L375" s="152">
        <v>1.5</v>
      </c>
      <c r="M375" s="152">
        <v>1.6</v>
      </c>
      <c r="N375" s="152">
        <v>1.7</v>
      </c>
      <c r="O375" s="152">
        <v>1.6</v>
      </c>
      <c r="P375"/>
      <c r="Q375"/>
    </row>
    <row r="376" spans="1:17" x14ac:dyDescent="0.2">
      <c r="A376" s="150" t="s">
        <v>46</v>
      </c>
      <c r="B376" s="151" t="s">
        <v>126</v>
      </c>
      <c r="C376" s="150" t="s">
        <v>521</v>
      </c>
      <c r="D376" s="150" t="s">
        <v>462</v>
      </c>
      <c r="E376" s="150" t="s">
        <v>127</v>
      </c>
      <c r="F376" s="152">
        <v>1.3</v>
      </c>
      <c r="G376" s="152">
        <v>1.3</v>
      </c>
      <c r="H376" s="152">
        <v>1.5</v>
      </c>
      <c r="I376" s="152">
        <v>1.5</v>
      </c>
      <c r="J376" s="152">
        <v>1.6</v>
      </c>
      <c r="K376" s="152">
        <v>1.7</v>
      </c>
      <c r="L376" s="152">
        <v>1.6</v>
      </c>
      <c r="M376" s="152">
        <v>1.5</v>
      </c>
      <c r="N376" s="152">
        <v>1.5</v>
      </c>
      <c r="O376" s="152">
        <v>1.6</v>
      </c>
      <c r="P376"/>
      <c r="Q376"/>
    </row>
    <row r="377" spans="1:17" x14ac:dyDescent="0.2">
      <c r="A377" s="150" t="s">
        <v>46</v>
      </c>
      <c r="B377" s="151" t="s">
        <v>126</v>
      </c>
      <c r="C377" s="150" t="s">
        <v>522</v>
      </c>
      <c r="D377" s="150" t="s">
        <v>469</v>
      </c>
      <c r="E377" s="150" t="s">
        <v>127</v>
      </c>
      <c r="F377" s="166" t="s">
        <v>133</v>
      </c>
      <c r="G377" s="152">
        <v>2</v>
      </c>
      <c r="H377" s="152">
        <v>2</v>
      </c>
      <c r="I377" s="152">
        <v>1.9</v>
      </c>
      <c r="J377" s="152">
        <v>1.9</v>
      </c>
      <c r="K377" s="152">
        <v>1.8</v>
      </c>
      <c r="L377" s="152">
        <v>1.5</v>
      </c>
      <c r="M377" s="152">
        <v>1.5</v>
      </c>
      <c r="N377" s="152">
        <v>1.5</v>
      </c>
      <c r="O377" s="152">
        <v>1.5</v>
      </c>
      <c r="P377"/>
      <c r="Q377"/>
    </row>
    <row r="378" spans="1:17" x14ac:dyDescent="0.2">
      <c r="A378" s="150" t="s">
        <v>46</v>
      </c>
      <c r="B378" s="151" t="s">
        <v>126</v>
      </c>
      <c r="C378" s="150" t="s">
        <v>523</v>
      </c>
      <c r="D378" s="150" t="s">
        <v>473</v>
      </c>
      <c r="E378" s="150" t="s">
        <v>127</v>
      </c>
      <c r="F378" s="152">
        <v>0.9</v>
      </c>
      <c r="G378" s="152">
        <v>1</v>
      </c>
      <c r="H378" s="152">
        <v>1.1000000000000001</v>
      </c>
      <c r="I378" s="152">
        <v>1.2</v>
      </c>
      <c r="J378" s="152">
        <v>1.3</v>
      </c>
      <c r="K378" s="152">
        <v>1.3</v>
      </c>
      <c r="L378" s="152">
        <v>1.4</v>
      </c>
      <c r="M378" s="152">
        <v>1.4</v>
      </c>
      <c r="N378" s="152">
        <v>1.5</v>
      </c>
      <c r="O378" s="152">
        <v>1.5</v>
      </c>
      <c r="P378"/>
      <c r="Q378"/>
    </row>
    <row r="379" spans="1:17" x14ac:dyDescent="0.2">
      <c r="A379" s="150" t="s">
        <v>46</v>
      </c>
      <c r="B379" s="151" t="s">
        <v>126</v>
      </c>
      <c r="C379" s="150" t="s">
        <v>524</v>
      </c>
      <c r="D379" s="150" t="s">
        <v>463</v>
      </c>
      <c r="E379" s="150" t="s">
        <v>127</v>
      </c>
      <c r="F379" s="166" t="s">
        <v>133</v>
      </c>
      <c r="G379" s="166" t="s">
        <v>133</v>
      </c>
      <c r="H379" s="166" t="s">
        <v>133</v>
      </c>
      <c r="I379" s="166" t="s">
        <v>133</v>
      </c>
      <c r="J379" s="166" t="s">
        <v>133</v>
      </c>
      <c r="K379" s="152">
        <v>0.8</v>
      </c>
      <c r="L379" s="152">
        <v>1.2</v>
      </c>
      <c r="M379" s="152">
        <v>1.3</v>
      </c>
      <c r="N379" s="152">
        <v>1.2</v>
      </c>
      <c r="O379" s="152">
        <v>1.2</v>
      </c>
      <c r="P379"/>
      <c r="Q379"/>
    </row>
    <row r="380" spans="1:17" x14ac:dyDescent="0.2">
      <c r="A380" s="150" t="s">
        <v>46</v>
      </c>
      <c r="B380" s="151" t="s">
        <v>126</v>
      </c>
      <c r="C380" s="150" t="s">
        <v>525</v>
      </c>
      <c r="D380" s="150" t="s">
        <v>477</v>
      </c>
      <c r="E380" s="150" t="s">
        <v>127</v>
      </c>
      <c r="F380" s="152">
        <v>1.1000000000000001</v>
      </c>
      <c r="G380" s="152">
        <v>1.1000000000000001</v>
      </c>
      <c r="H380" s="152">
        <v>1.1000000000000001</v>
      </c>
      <c r="I380" s="152">
        <v>1.1000000000000001</v>
      </c>
      <c r="J380" s="152">
        <v>1.2</v>
      </c>
      <c r="K380" s="152">
        <v>1.2</v>
      </c>
      <c r="L380" s="152">
        <v>1.2</v>
      </c>
      <c r="M380" s="152">
        <v>1.2</v>
      </c>
      <c r="N380" s="152">
        <v>1.1000000000000001</v>
      </c>
      <c r="O380" s="152">
        <v>1.1000000000000001</v>
      </c>
      <c r="P380"/>
      <c r="Q380"/>
    </row>
    <row r="381" spans="1:17" x14ac:dyDescent="0.2">
      <c r="A381" s="150" t="s">
        <v>46</v>
      </c>
      <c r="B381" s="151" t="s">
        <v>126</v>
      </c>
      <c r="C381" s="150" t="s">
        <v>526</v>
      </c>
      <c r="D381" s="150" t="s">
        <v>462</v>
      </c>
      <c r="E381" s="150" t="s">
        <v>127</v>
      </c>
      <c r="F381" s="152">
        <v>1.4</v>
      </c>
      <c r="G381" s="152">
        <v>1.3</v>
      </c>
      <c r="H381" s="152">
        <v>1.2</v>
      </c>
      <c r="I381" s="152">
        <v>1.1000000000000001</v>
      </c>
      <c r="J381" s="152">
        <v>1.1000000000000001</v>
      </c>
      <c r="K381" s="152">
        <v>1.1000000000000001</v>
      </c>
      <c r="L381" s="152">
        <v>1</v>
      </c>
      <c r="M381" s="152">
        <v>1.1000000000000001</v>
      </c>
      <c r="N381" s="152">
        <v>1.1000000000000001</v>
      </c>
      <c r="O381" s="152">
        <v>1.1000000000000001</v>
      </c>
      <c r="P381"/>
      <c r="Q381"/>
    </row>
    <row r="382" spans="1:17" x14ac:dyDescent="0.2">
      <c r="A382" s="150" t="s">
        <v>46</v>
      </c>
      <c r="B382" s="151" t="s">
        <v>126</v>
      </c>
      <c r="C382" s="150" t="s">
        <v>527</v>
      </c>
      <c r="D382" s="150" t="s">
        <v>462</v>
      </c>
      <c r="E382" s="150" t="s">
        <v>127</v>
      </c>
      <c r="F382" s="152">
        <v>0.7</v>
      </c>
      <c r="G382" s="152">
        <v>0.8</v>
      </c>
      <c r="H382" s="152">
        <v>0.9</v>
      </c>
      <c r="I382" s="152">
        <v>0.9</v>
      </c>
      <c r="J382" s="152">
        <v>1</v>
      </c>
      <c r="K382" s="152">
        <v>1</v>
      </c>
      <c r="L382" s="152">
        <v>1</v>
      </c>
      <c r="M382" s="152">
        <v>1.1000000000000001</v>
      </c>
      <c r="N382" s="152">
        <v>1.1000000000000001</v>
      </c>
      <c r="O382" s="152">
        <v>1</v>
      </c>
      <c r="P382"/>
      <c r="Q382"/>
    </row>
    <row r="383" spans="1:17" x14ac:dyDescent="0.2">
      <c r="A383" s="150" t="s">
        <v>46</v>
      </c>
      <c r="B383" s="151" t="s">
        <v>126</v>
      </c>
      <c r="C383" s="150" t="s">
        <v>528</v>
      </c>
      <c r="D383" s="150" t="s">
        <v>462</v>
      </c>
      <c r="E383" s="150" t="s">
        <v>127</v>
      </c>
      <c r="F383" s="152">
        <v>0.7</v>
      </c>
      <c r="G383" s="152">
        <v>0.8</v>
      </c>
      <c r="H383" s="152">
        <v>0.9</v>
      </c>
      <c r="I383" s="152">
        <v>1</v>
      </c>
      <c r="J383" s="152">
        <v>1</v>
      </c>
      <c r="K383" s="152">
        <v>1</v>
      </c>
      <c r="L383" s="152">
        <v>1</v>
      </c>
      <c r="M383" s="152">
        <v>1</v>
      </c>
      <c r="N383" s="152">
        <v>1</v>
      </c>
      <c r="O383" s="152">
        <v>1</v>
      </c>
      <c r="P383"/>
      <c r="Q383"/>
    </row>
    <row r="384" spans="1:17" x14ac:dyDescent="0.2">
      <c r="A384" s="150" t="s">
        <v>46</v>
      </c>
      <c r="B384" s="151" t="s">
        <v>126</v>
      </c>
      <c r="C384" s="150" t="s">
        <v>529</v>
      </c>
      <c r="D384" s="150" t="s">
        <v>476</v>
      </c>
      <c r="E384" s="150" t="s">
        <v>127</v>
      </c>
      <c r="F384" s="152">
        <v>1</v>
      </c>
      <c r="G384" s="152">
        <v>1</v>
      </c>
      <c r="H384" s="152">
        <v>1</v>
      </c>
      <c r="I384" s="152">
        <v>1</v>
      </c>
      <c r="J384" s="152">
        <v>1</v>
      </c>
      <c r="K384" s="152">
        <v>0.9</v>
      </c>
      <c r="L384" s="152">
        <v>0.9</v>
      </c>
      <c r="M384" s="152">
        <v>0.9</v>
      </c>
      <c r="N384" s="152">
        <v>0.9</v>
      </c>
      <c r="O384" s="152">
        <v>0.9</v>
      </c>
      <c r="P384"/>
      <c r="Q384"/>
    </row>
    <row r="385" spans="1:17" x14ac:dyDescent="0.2">
      <c r="A385" s="150" t="s">
        <v>46</v>
      </c>
      <c r="B385" s="151" t="s">
        <v>126</v>
      </c>
      <c r="C385" s="150" t="s">
        <v>530</v>
      </c>
      <c r="D385" s="150" t="s">
        <v>467</v>
      </c>
      <c r="E385" s="150" t="s">
        <v>127</v>
      </c>
      <c r="F385" s="152">
        <v>0.8</v>
      </c>
      <c r="G385" s="152">
        <v>0.7</v>
      </c>
      <c r="H385" s="152">
        <v>0.8</v>
      </c>
      <c r="I385" s="152">
        <v>0.8</v>
      </c>
      <c r="J385" s="152">
        <v>0.9</v>
      </c>
      <c r="K385" s="152">
        <v>0.9</v>
      </c>
      <c r="L385" s="152">
        <v>0.9</v>
      </c>
      <c r="M385" s="152">
        <v>0.9</v>
      </c>
      <c r="N385" s="152">
        <v>0.9</v>
      </c>
      <c r="O385" s="152">
        <v>0.9</v>
      </c>
      <c r="P385"/>
      <c r="Q385"/>
    </row>
    <row r="386" spans="1:17" x14ac:dyDescent="0.2">
      <c r="A386" s="150" t="s">
        <v>46</v>
      </c>
      <c r="B386" s="151" t="s">
        <v>126</v>
      </c>
      <c r="C386" s="150" t="s">
        <v>531</v>
      </c>
      <c r="D386" s="150" t="s">
        <v>478</v>
      </c>
      <c r="E386" s="150" t="s">
        <v>127</v>
      </c>
      <c r="F386" s="152">
        <v>0.9</v>
      </c>
      <c r="G386" s="152">
        <v>0.9</v>
      </c>
      <c r="H386" s="152">
        <v>0.9</v>
      </c>
      <c r="I386" s="152">
        <v>0.9</v>
      </c>
      <c r="J386" s="152">
        <v>0.9</v>
      </c>
      <c r="K386" s="152">
        <v>0.8</v>
      </c>
      <c r="L386" s="152">
        <v>0.8</v>
      </c>
      <c r="M386" s="152">
        <v>0.8</v>
      </c>
      <c r="N386" s="152">
        <v>0.9</v>
      </c>
      <c r="O386" s="152">
        <v>0.9</v>
      </c>
      <c r="P386"/>
      <c r="Q386"/>
    </row>
    <row r="387" spans="1:17" x14ac:dyDescent="0.2">
      <c r="A387" s="150" t="s">
        <v>46</v>
      </c>
      <c r="B387" s="151" t="s">
        <v>126</v>
      </c>
      <c r="C387" s="150" t="s">
        <v>532</v>
      </c>
      <c r="D387" s="150" t="s">
        <v>462</v>
      </c>
      <c r="E387" s="150" t="s">
        <v>127</v>
      </c>
      <c r="F387" s="152">
        <v>1.2</v>
      </c>
      <c r="G387" s="152">
        <v>1</v>
      </c>
      <c r="H387" s="152">
        <v>1</v>
      </c>
      <c r="I387" s="152">
        <v>0.9</v>
      </c>
      <c r="J387" s="152">
        <v>0.9</v>
      </c>
      <c r="K387" s="152">
        <v>0.9</v>
      </c>
      <c r="L387" s="152">
        <v>0.9</v>
      </c>
      <c r="M387" s="152">
        <v>0.8</v>
      </c>
      <c r="N387" s="152">
        <v>0.8</v>
      </c>
      <c r="O387" s="152">
        <v>0.8</v>
      </c>
      <c r="P387"/>
      <c r="Q387"/>
    </row>
    <row r="388" spans="1:17" x14ac:dyDescent="0.2">
      <c r="A388" s="150" t="s">
        <v>46</v>
      </c>
      <c r="B388" s="151" t="s">
        <v>126</v>
      </c>
      <c r="C388" s="150" t="s">
        <v>533</v>
      </c>
      <c r="D388" s="150" t="s">
        <v>462</v>
      </c>
      <c r="E388" s="150" t="s">
        <v>127</v>
      </c>
      <c r="F388" s="152">
        <v>1.1000000000000001</v>
      </c>
      <c r="G388" s="152">
        <v>0.9</v>
      </c>
      <c r="H388" s="152">
        <v>0.9</v>
      </c>
      <c r="I388" s="152">
        <v>0.8</v>
      </c>
      <c r="J388" s="152">
        <v>0.8</v>
      </c>
      <c r="K388" s="152">
        <v>0.8</v>
      </c>
      <c r="L388" s="152">
        <v>0.7</v>
      </c>
      <c r="M388" s="152">
        <v>0.7</v>
      </c>
      <c r="N388" s="152">
        <v>0.8</v>
      </c>
      <c r="O388" s="152">
        <v>0.8</v>
      </c>
      <c r="P388"/>
      <c r="Q388"/>
    </row>
    <row r="389" spans="1:17" x14ac:dyDescent="0.2">
      <c r="A389" s="150" t="s">
        <v>46</v>
      </c>
      <c r="B389" s="151" t="s">
        <v>126</v>
      </c>
      <c r="C389" s="150" t="s">
        <v>534</v>
      </c>
      <c r="D389" s="150" t="s">
        <v>469</v>
      </c>
      <c r="E389" s="150" t="s">
        <v>127</v>
      </c>
      <c r="F389" s="166" t="s">
        <v>133</v>
      </c>
      <c r="G389" s="152">
        <v>1</v>
      </c>
      <c r="H389" s="152">
        <v>0.9</v>
      </c>
      <c r="I389" s="152">
        <v>0.9</v>
      </c>
      <c r="J389" s="152">
        <v>0.9</v>
      </c>
      <c r="K389" s="152">
        <v>0.9</v>
      </c>
      <c r="L389" s="152">
        <v>0.9</v>
      </c>
      <c r="M389" s="152">
        <v>0.7</v>
      </c>
      <c r="N389" s="152">
        <v>0.7</v>
      </c>
      <c r="O389" s="152">
        <v>0.7</v>
      </c>
      <c r="P389"/>
      <c r="Q389"/>
    </row>
    <row r="390" spans="1:17" x14ac:dyDescent="0.2">
      <c r="A390" s="150" t="s">
        <v>46</v>
      </c>
      <c r="B390" s="151" t="s">
        <v>126</v>
      </c>
      <c r="C390" s="150" t="s">
        <v>535</v>
      </c>
      <c r="D390" s="150" t="s">
        <v>462</v>
      </c>
      <c r="E390" s="150" t="s">
        <v>127</v>
      </c>
      <c r="F390" s="152">
        <v>0.7</v>
      </c>
      <c r="G390" s="152">
        <v>0.7</v>
      </c>
      <c r="H390" s="152">
        <v>0.7</v>
      </c>
      <c r="I390" s="152">
        <v>0.7</v>
      </c>
      <c r="J390" s="152">
        <v>0.8</v>
      </c>
      <c r="K390" s="152">
        <v>0.7</v>
      </c>
      <c r="L390" s="152">
        <v>0.7</v>
      </c>
      <c r="M390" s="152">
        <v>0.7</v>
      </c>
      <c r="N390" s="152">
        <v>0.7</v>
      </c>
      <c r="O390" s="152">
        <v>0.7</v>
      </c>
      <c r="P390"/>
      <c r="Q390"/>
    </row>
    <row r="391" spans="1:17" x14ac:dyDescent="0.2">
      <c r="A391" s="150" t="s">
        <v>46</v>
      </c>
      <c r="B391" s="151" t="s">
        <v>126</v>
      </c>
      <c r="C391" s="150" t="s">
        <v>536</v>
      </c>
      <c r="D391" s="150" t="s">
        <v>475</v>
      </c>
      <c r="E391" s="150" t="s">
        <v>127</v>
      </c>
      <c r="F391" s="166" t="s">
        <v>133</v>
      </c>
      <c r="G391" s="152">
        <v>0.8</v>
      </c>
      <c r="H391" s="152">
        <v>0.8</v>
      </c>
      <c r="I391" s="152">
        <v>0.8</v>
      </c>
      <c r="J391" s="152">
        <v>0.8</v>
      </c>
      <c r="K391" s="152">
        <v>0.7</v>
      </c>
      <c r="L391" s="152">
        <v>0.7</v>
      </c>
      <c r="M391" s="152">
        <v>0.6</v>
      </c>
      <c r="N391" s="152">
        <v>0.6</v>
      </c>
      <c r="O391" s="152">
        <v>0.6</v>
      </c>
      <c r="P391"/>
      <c r="Q391"/>
    </row>
    <row r="392" spans="1:17" x14ac:dyDescent="0.2">
      <c r="A392" s="150" t="s">
        <v>46</v>
      </c>
      <c r="B392" s="151" t="s">
        <v>126</v>
      </c>
      <c r="C392" s="150" t="s">
        <v>537</v>
      </c>
      <c r="D392" s="150" t="s">
        <v>469</v>
      </c>
      <c r="E392" s="150" t="s">
        <v>127</v>
      </c>
      <c r="F392" s="166" t="s">
        <v>133</v>
      </c>
      <c r="G392" s="152">
        <v>0.6</v>
      </c>
      <c r="H392" s="152">
        <v>0.6</v>
      </c>
      <c r="I392" s="152">
        <v>0.7</v>
      </c>
      <c r="J392" s="152">
        <v>0.6</v>
      </c>
      <c r="K392" s="152">
        <v>0.6</v>
      </c>
      <c r="L392" s="152">
        <v>0.7</v>
      </c>
      <c r="M392" s="152">
        <v>0.7</v>
      </c>
      <c r="N392" s="152">
        <v>0.6</v>
      </c>
      <c r="O392" s="152">
        <v>0.6</v>
      </c>
      <c r="P392"/>
      <c r="Q392"/>
    </row>
    <row r="393" spans="1:17" x14ac:dyDescent="0.2">
      <c r="A393" s="150" t="s">
        <v>46</v>
      </c>
      <c r="B393" s="151" t="s">
        <v>126</v>
      </c>
      <c r="C393" s="150" t="s">
        <v>538</v>
      </c>
      <c r="D393" s="150" t="s">
        <v>463</v>
      </c>
      <c r="E393" s="150" t="s">
        <v>127</v>
      </c>
      <c r="F393" s="152">
        <v>0.4</v>
      </c>
      <c r="G393" s="152">
        <v>0.4</v>
      </c>
      <c r="H393" s="152">
        <v>0.4</v>
      </c>
      <c r="I393" s="152">
        <v>0.4</v>
      </c>
      <c r="J393" s="152">
        <v>0.5</v>
      </c>
      <c r="K393" s="152">
        <v>0.6</v>
      </c>
      <c r="L393" s="152">
        <v>0.6</v>
      </c>
      <c r="M393" s="152">
        <v>0.6</v>
      </c>
      <c r="N393" s="152">
        <v>0.6</v>
      </c>
      <c r="O393" s="152">
        <v>0.6</v>
      </c>
      <c r="P393"/>
      <c r="Q393"/>
    </row>
    <row r="394" spans="1:17" x14ac:dyDescent="0.2">
      <c r="A394" s="150" t="s">
        <v>46</v>
      </c>
      <c r="B394" s="151" t="s">
        <v>126</v>
      </c>
      <c r="C394" s="150" t="s">
        <v>539</v>
      </c>
      <c r="D394" s="150" t="s">
        <v>462</v>
      </c>
      <c r="E394" s="150" t="s">
        <v>127</v>
      </c>
      <c r="F394" s="152">
        <v>1</v>
      </c>
      <c r="G394" s="152">
        <v>0.9</v>
      </c>
      <c r="H394" s="152">
        <v>0.9</v>
      </c>
      <c r="I394" s="152">
        <v>0.8</v>
      </c>
      <c r="J394" s="152">
        <v>0.7</v>
      </c>
      <c r="K394" s="152">
        <v>0.7</v>
      </c>
      <c r="L394" s="152">
        <v>0.6</v>
      </c>
      <c r="M394" s="152">
        <v>0.6</v>
      </c>
      <c r="N394" s="152">
        <v>0.6</v>
      </c>
      <c r="O394" s="152">
        <v>0.6</v>
      </c>
      <c r="P394"/>
      <c r="Q394"/>
    </row>
    <row r="395" spans="1:17" x14ac:dyDescent="0.2">
      <c r="A395" s="150" t="s">
        <v>46</v>
      </c>
      <c r="B395" s="151" t="s">
        <v>126</v>
      </c>
      <c r="C395" s="150" t="s">
        <v>540</v>
      </c>
      <c r="D395" s="150" t="s">
        <v>467</v>
      </c>
      <c r="E395" s="150" t="s">
        <v>127</v>
      </c>
      <c r="F395" s="152">
        <v>0.6</v>
      </c>
      <c r="G395" s="152">
        <v>0.6</v>
      </c>
      <c r="H395" s="152">
        <v>0.6</v>
      </c>
      <c r="I395" s="152">
        <v>0.6</v>
      </c>
      <c r="J395" s="152">
        <v>0.6</v>
      </c>
      <c r="K395" s="152">
        <v>0.6</v>
      </c>
      <c r="L395" s="152">
        <v>0.6</v>
      </c>
      <c r="M395" s="152">
        <v>0.6</v>
      </c>
      <c r="N395" s="152">
        <v>0.6</v>
      </c>
      <c r="O395" s="152">
        <v>0.6</v>
      </c>
      <c r="P395"/>
      <c r="Q395"/>
    </row>
    <row r="396" spans="1:17" x14ac:dyDescent="0.2">
      <c r="A396" s="150" t="s">
        <v>46</v>
      </c>
      <c r="B396" s="151" t="s">
        <v>126</v>
      </c>
      <c r="C396" s="150" t="s">
        <v>541</v>
      </c>
      <c r="D396" s="150" t="s">
        <v>479</v>
      </c>
      <c r="E396" s="150" t="s">
        <v>127</v>
      </c>
      <c r="F396" s="152">
        <v>0.9</v>
      </c>
      <c r="G396" s="152">
        <v>0.9</v>
      </c>
      <c r="H396" s="152">
        <v>0.8</v>
      </c>
      <c r="I396" s="152">
        <v>0.7</v>
      </c>
      <c r="J396" s="152">
        <v>0.7</v>
      </c>
      <c r="K396" s="152">
        <v>0.7</v>
      </c>
      <c r="L396" s="152">
        <v>0.6</v>
      </c>
      <c r="M396" s="152">
        <v>0.6</v>
      </c>
      <c r="N396" s="152">
        <v>0.6</v>
      </c>
      <c r="O396" s="152">
        <v>0.6</v>
      </c>
      <c r="P396"/>
      <c r="Q396"/>
    </row>
    <row r="397" spans="1:17" x14ac:dyDescent="0.2">
      <c r="A397" s="150" t="s">
        <v>46</v>
      </c>
      <c r="B397" s="151" t="s">
        <v>126</v>
      </c>
      <c r="C397" s="150" t="s">
        <v>542</v>
      </c>
      <c r="D397" s="150" t="s">
        <v>483</v>
      </c>
      <c r="E397" s="150" t="s">
        <v>127</v>
      </c>
      <c r="F397" s="152">
        <v>0.4</v>
      </c>
      <c r="G397" s="152">
        <v>0.4</v>
      </c>
      <c r="H397" s="152">
        <v>0.5</v>
      </c>
      <c r="I397" s="152">
        <v>0.5</v>
      </c>
      <c r="J397" s="152">
        <v>0.6</v>
      </c>
      <c r="K397" s="152">
        <v>0.6</v>
      </c>
      <c r="L397" s="152">
        <v>0.6</v>
      </c>
      <c r="M397" s="152">
        <v>0.6</v>
      </c>
      <c r="N397" s="152">
        <v>0.6</v>
      </c>
      <c r="O397" s="152">
        <v>0.6</v>
      </c>
      <c r="P397"/>
      <c r="Q397"/>
    </row>
    <row r="398" spans="1:17" x14ac:dyDescent="0.2">
      <c r="A398" s="150" t="s">
        <v>46</v>
      </c>
      <c r="B398" s="151" t="s">
        <v>126</v>
      </c>
      <c r="C398" s="150" t="s">
        <v>543</v>
      </c>
      <c r="D398" s="150" t="s">
        <v>484</v>
      </c>
      <c r="E398" s="150" t="s">
        <v>127</v>
      </c>
      <c r="F398" s="166" t="s">
        <v>133</v>
      </c>
      <c r="G398" s="166" t="s">
        <v>133</v>
      </c>
      <c r="H398" s="166" t="s">
        <v>133</v>
      </c>
      <c r="I398" s="166" t="s">
        <v>133</v>
      </c>
      <c r="J398" s="166" t="s">
        <v>133</v>
      </c>
      <c r="K398" s="166" t="s">
        <v>133</v>
      </c>
      <c r="L398" s="152">
        <v>0.6</v>
      </c>
      <c r="M398" s="152">
        <v>0.5</v>
      </c>
      <c r="N398" s="152">
        <v>0.5</v>
      </c>
      <c r="O398" s="152">
        <v>0.5</v>
      </c>
      <c r="P398"/>
      <c r="Q398"/>
    </row>
    <row r="399" spans="1:17" x14ac:dyDescent="0.2">
      <c r="A399" s="150" t="s">
        <v>46</v>
      </c>
      <c r="B399" s="151" t="s">
        <v>126</v>
      </c>
      <c r="C399" s="150" t="s">
        <v>544</v>
      </c>
      <c r="D399" s="150" t="s">
        <v>462</v>
      </c>
      <c r="E399" s="150" t="s">
        <v>127</v>
      </c>
      <c r="F399" s="152">
        <v>0.6</v>
      </c>
      <c r="G399" s="152">
        <v>0.6</v>
      </c>
      <c r="H399" s="152">
        <v>0.6</v>
      </c>
      <c r="I399" s="152">
        <v>0.6</v>
      </c>
      <c r="J399" s="152">
        <v>0.6</v>
      </c>
      <c r="K399" s="152">
        <v>0.5</v>
      </c>
      <c r="L399" s="152">
        <v>0.5</v>
      </c>
      <c r="M399" s="152">
        <v>0.5</v>
      </c>
      <c r="N399" s="152">
        <v>0.5</v>
      </c>
      <c r="O399" s="152">
        <v>0.5</v>
      </c>
      <c r="P399"/>
      <c r="Q399"/>
    </row>
    <row r="400" spans="1:17" x14ac:dyDescent="0.2">
      <c r="A400" s="150" t="s">
        <v>46</v>
      </c>
      <c r="B400" s="151" t="s">
        <v>126</v>
      </c>
      <c r="C400" s="150" t="s">
        <v>545</v>
      </c>
      <c r="D400" s="150" t="s">
        <v>474</v>
      </c>
      <c r="E400" s="150" t="s">
        <v>127</v>
      </c>
      <c r="F400" s="152">
        <v>0.5</v>
      </c>
      <c r="G400" s="152">
        <v>0.4</v>
      </c>
      <c r="H400" s="152">
        <v>0.4</v>
      </c>
      <c r="I400" s="152">
        <v>0.4</v>
      </c>
      <c r="J400" s="152">
        <v>0.5</v>
      </c>
      <c r="K400" s="152">
        <v>0.4</v>
      </c>
      <c r="L400" s="152">
        <v>0.4</v>
      </c>
      <c r="M400" s="152">
        <v>0.5</v>
      </c>
      <c r="N400" s="152">
        <v>0.5</v>
      </c>
      <c r="O400" s="152">
        <v>0.4</v>
      </c>
      <c r="P400"/>
      <c r="Q400"/>
    </row>
    <row r="401" spans="1:17" x14ac:dyDescent="0.2">
      <c r="A401" s="150" t="s">
        <v>46</v>
      </c>
      <c r="B401" s="151" t="s">
        <v>126</v>
      </c>
      <c r="C401" s="150" t="s">
        <v>546</v>
      </c>
      <c r="D401" s="150" t="s">
        <v>481</v>
      </c>
      <c r="E401" s="150" t="s">
        <v>127</v>
      </c>
      <c r="F401" s="166" t="s">
        <v>133</v>
      </c>
      <c r="G401" s="166" t="s">
        <v>133</v>
      </c>
      <c r="H401" s="166" t="s">
        <v>133</v>
      </c>
      <c r="I401" s="166" t="s">
        <v>133</v>
      </c>
      <c r="J401" s="166" t="s">
        <v>133</v>
      </c>
      <c r="K401" s="166" t="s">
        <v>133</v>
      </c>
      <c r="L401" s="166" t="s">
        <v>133</v>
      </c>
      <c r="M401" s="166" t="s">
        <v>133</v>
      </c>
      <c r="N401" s="152">
        <v>0.4</v>
      </c>
      <c r="O401" s="152">
        <v>0.4</v>
      </c>
      <c r="P401"/>
      <c r="Q401"/>
    </row>
    <row r="402" spans="1:17" x14ac:dyDescent="0.2">
      <c r="A402" s="150" t="s">
        <v>46</v>
      </c>
      <c r="B402" s="151" t="s">
        <v>126</v>
      </c>
      <c r="C402" s="150" t="s">
        <v>547</v>
      </c>
      <c r="D402" s="150" t="s">
        <v>463</v>
      </c>
      <c r="E402" s="150" t="s">
        <v>127</v>
      </c>
      <c r="F402" s="166" t="s">
        <v>133</v>
      </c>
      <c r="G402" s="166" t="s">
        <v>133</v>
      </c>
      <c r="H402" s="166" t="s">
        <v>133</v>
      </c>
      <c r="I402" s="166" t="s">
        <v>133</v>
      </c>
      <c r="J402" s="166" t="s">
        <v>133</v>
      </c>
      <c r="K402" s="166" t="s">
        <v>133</v>
      </c>
      <c r="L402" s="152">
        <v>0.5</v>
      </c>
      <c r="M402" s="152">
        <v>0.4</v>
      </c>
      <c r="N402" s="152">
        <v>0.4</v>
      </c>
      <c r="O402" s="152">
        <v>0.4</v>
      </c>
      <c r="P402"/>
      <c r="Q402"/>
    </row>
    <row r="403" spans="1:17" x14ac:dyDescent="0.2">
      <c r="A403" s="150" t="s">
        <v>46</v>
      </c>
      <c r="B403" s="151" t="s">
        <v>126</v>
      </c>
      <c r="C403" s="150" t="s">
        <v>548</v>
      </c>
      <c r="D403" s="150" t="s">
        <v>463</v>
      </c>
      <c r="E403" s="150" t="s">
        <v>127</v>
      </c>
      <c r="F403" s="166" t="s">
        <v>133</v>
      </c>
      <c r="G403" s="166" t="s">
        <v>133</v>
      </c>
      <c r="H403" s="166" t="s">
        <v>133</v>
      </c>
      <c r="I403" s="166" t="s">
        <v>133</v>
      </c>
      <c r="J403" s="166" t="s">
        <v>133</v>
      </c>
      <c r="K403" s="166" t="s">
        <v>133</v>
      </c>
      <c r="L403" s="166" t="s">
        <v>133</v>
      </c>
      <c r="M403" s="152">
        <v>0.3</v>
      </c>
      <c r="N403" s="152">
        <v>0.4</v>
      </c>
      <c r="O403" s="152">
        <v>0.4</v>
      </c>
      <c r="P403"/>
      <c r="Q403"/>
    </row>
    <row r="404" spans="1:17" x14ac:dyDescent="0.2">
      <c r="A404" s="150" t="s">
        <v>46</v>
      </c>
      <c r="B404" s="151" t="s">
        <v>126</v>
      </c>
      <c r="C404" s="150" t="s">
        <v>549</v>
      </c>
      <c r="D404" s="150" t="s">
        <v>482</v>
      </c>
      <c r="E404" s="150" t="s">
        <v>127</v>
      </c>
      <c r="F404" s="152">
        <v>0.5</v>
      </c>
      <c r="G404" s="152">
        <v>0.5</v>
      </c>
      <c r="H404" s="152">
        <v>0.4</v>
      </c>
      <c r="I404" s="152">
        <v>0.4</v>
      </c>
      <c r="J404" s="152">
        <v>0.4</v>
      </c>
      <c r="K404" s="152">
        <v>0.4</v>
      </c>
      <c r="L404" s="152">
        <v>0.4</v>
      </c>
      <c r="M404" s="152">
        <v>0.4</v>
      </c>
      <c r="N404" s="152">
        <v>0.4</v>
      </c>
      <c r="O404" s="152">
        <v>0.4</v>
      </c>
      <c r="P404"/>
      <c r="Q404"/>
    </row>
    <row r="405" spans="1:17" x14ac:dyDescent="0.2">
      <c r="A405" s="150" t="s">
        <v>46</v>
      </c>
      <c r="B405" s="151" t="s">
        <v>126</v>
      </c>
      <c r="C405" s="150" t="s">
        <v>550</v>
      </c>
      <c r="D405" s="150" t="s">
        <v>474</v>
      </c>
      <c r="E405" s="150" t="s">
        <v>127</v>
      </c>
      <c r="F405" s="166" t="s">
        <v>133</v>
      </c>
      <c r="G405" s="166" t="s">
        <v>133</v>
      </c>
      <c r="H405" s="166" t="s">
        <v>133</v>
      </c>
      <c r="I405" s="166" t="s">
        <v>133</v>
      </c>
      <c r="J405" s="166" t="s">
        <v>133</v>
      </c>
      <c r="K405" s="166" t="s">
        <v>133</v>
      </c>
      <c r="L405" s="152">
        <v>0.3</v>
      </c>
      <c r="M405" s="152">
        <v>0.4</v>
      </c>
      <c r="N405" s="152">
        <v>0.4</v>
      </c>
      <c r="O405" s="152">
        <v>0.4</v>
      </c>
      <c r="P405"/>
      <c r="Q405"/>
    </row>
    <row r="406" spans="1:17" x14ac:dyDescent="0.2">
      <c r="A406" s="150" t="s">
        <v>46</v>
      </c>
      <c r="B406" s="151" t="s">
        <v>126</v>
      </c>
      <c r="C406" s="150" t="s">
        <v>551</v>
      </c>
      <c r="D406" s="150" t="s">
        <v>462</v>
      </c>
      <c r="E406" s="150" t="s">
        <v>127</v>
      </c>
      <c r="F406" s="152">
        <v>0.5</v>
      </c>
      <c r="G406" s="152">
        <v>0.4</v>
      </c>
      <c r="H406" s="152">
        <v>0.4</v>
      </c>
      <c r="I406" s="152">
        <v>0.4</v>
      </c>
      <c r="J406" s="152">
        <v>0.4</v>
      </c>
      <c r="K406" s="152">
        <v>0.4</v>
      </c>
      <c r="L406" s="152">
        <v>0.4</v>
      </c>
      <c r="M406" s="152">
        <v>0.4</v>
      </c>
      <c r="N406" s="152">
        <v>0.4</v>
      </c>
      <c r="O406" s="152">
        <v>0.4</v>
      </c>
      <c r="P406"/>
      <c r="Q406"/>
    </row>
    <row r="407" spans="1:17" x14ac:dyDescent="0.2">
      <c r="A407" s="150" t="s">
        <v>46</v>
      </c>
      <c r="B407" s="151" t="s">
        <v>126</v>
      </c>
      <c r="C407" s="150" t="s">
        <v>552</v>
      </c>
      <c r="D407" s="150" t="s">
        <v>485</v>
      </c>
      <c r="E407" s="150" t="s">
        <v>127</v>
      </c>
      <c r="F407" s="152">
        <v>0.4</v>
      </c>
      <c r="G407" s="152">
        <v>0.4</v>
      </c>
      <c r="H407" s="152">
        <v>0.5</v>
      </c>
      <c r="I407" s="152">
        <v>0.4</v>
      </c>
      <c r="J407" s="152">
        <v>0.4</v>
      </c>
      <c r="K407" s="152">
        <v>0.3</v>
      </c>
      <c r="L407" s="152">
        <v>0.3</v>
      </c>
      <c r="M407" s="152">
        <v>0.3</v>
      </c>
      <c r="N407" s="152">
        <v>0.3</v>
      </c>
      <c r="O407" s="152">
        <v>0.3</v>
      </c>
      <c r="P407"/>
      <c r="Q407"/>
    </row>
    <row r="408" spans="1:17" x14ac:dyDescent="0.2">
      <c r="A408" s="150" t="s">
        <v>46</v>
      </c>
      <c r="B408" s="151" t="s">
        <v>126</v>
      </c>
      <c r="C408" s="150" t="s">
        <v>553</v>
      </c>
      <c r="D408" s="150" t="s">
        <v>463</v>
      </c>
      <c r="E408" s="150" t="s">
        <v>127</v>
      </c>
      <c r="F408" s="166" t="s">
        <v>133</v>
      </c>
      <c r="G408" s="166" t="s">
        <v>133</v>
      </c>
      <c r="H408" s="166" t="s">
        <v>133</v>
      </c>
      <c r="I408" s="166" t="s">
        <v>133</v>
      </c>
      <c r="J408" s="166" t="s">
        <v>133</v>
      </c>
      <c r="K408" s="166" t="s">
        <v>133</v>
      </c>
      <c r="L408" s="152">
        <v>0.4</v>
      </c>
      <c r="M408" s="152">
        <v>0.3</v>
      </c>
      <c r="N408" s="152">
        <v>0.3</v>
      </c>
      <c r="O408" s="152">
        <v>0.3</v>
      </c>
      <c r="P408"/>
      <c r="Q408"/>
    </row>
    <row r="409" spans="1:17" x14ac:dyDescent="0.2">
      <c r="A409" s="150" t="s">
        <v>46</v>
      </c>
      <c r="B409" s="151" t="s">
        <v>126</v>
      </c>
      <c r="C409" s="150" t="s">
        <v>554</v>
      </c>
      <c r="D409" s="150" t="s">
        <v>476</v>
      </c>
      <c r="E409" s="150" t="s">
        <v>127</v>
      </c>
      <c r="F409" s="152">
        <v>0.3</v>
      </c>
      <c r="G409" s="152">
        <v>0.3</v>
      </c>
      <c r="H409" s="152">
        <v>0.3</v>
      </c>
      <c r="I409" s="152">
        <v>0.3</v>
      </c>
      <c r="J409" s="152">
        <v>0.3</v>
      </c>
      <c r="K409" s="152">
        <v>0.3</v>
      </c>
      <c r="L409" s="152">
        <v>0.3</v>
      </c>
      <c r="M409" s="152">
        <v>0.3</v>
      </c>
      <c r="N409" s="152">
        <v>0.3</v>
      </c>
      <c r="O409" s="152">
        <v>0.3</v>
      </c>
      <c r="P409"/>
      <c r="Q409"/>
    </row>
    <row r="410" spans="1:17" x14ac:dyDescent="0.2">
      <c r="A410" s="150" t="s">
        <v>46</v>
      </c>
      <c r="B410" s="151" t="s">
        <v>126</v>
      </c>
      <c r="C410" s="150" t="s">
        <v>555</v>
      </c>
      <c r="D410" s="150" t="s">
        <v>487</v>
      </c>
      <c r="E410" s="150" t="s">
        <v>127</v>
      </c>
      <c r="F410" s="166" t="s">
        <v>133</v>
      </c>
      <c r="G410" s="166" t="s">
        <v>133</v>
      </c>
      <c r="H410" s="166" t="s">
        <v>133</v>
      </c>
      <c r="I410" s="166" t="s">
        <v>133</v>
      </c>
      <c r="J410" s="152">
        <v>0.2</v>
      </c>
      <c r="K410" s="152">
        <v>0.2</v>
      </c>
      <c r="L410" s="152">
        <v>0.2</v>
      </c>
      <c r="M410" s="152">
        <v>0.3</v>
      </c>
      <c r="N410" s="152">
        <v>0.3</v>
      </c>
      <c r="O410" s="152">
        <v>0.3</v>
      </c>
      <c r="P410"/>
      <c r="Q410"/>
    </row>
    <row r="411" spans="1:17" x14ac:dyDescent="0.2">
      <c r="A411" s="150" t="s">
        <v>46</v>
      </c>
      <c r="B411" s="151" t="s">
        <v>126</v>
      </c>
      <c r="C411" s="150" t="s">
        <v>556</v>
      </c>
      <c r="D411" s="150" t="s">
        <v>462</v>
      </c>
      <c r="E411" s="150" t="s">
        <v>127</v>
      </c>
      <c r="F411" s="152">
        <v>0.4</v>
      </c>
      <c r="G411" s="152">
        <v>0.4</v>
      </c>
      <c r="H411" s="152">
        <v>0.4</v>
      </c>
      <c r="I411" s="152">
        <v>0.3</v>
      </c>
      <c r="J411" s="152">
        <v>0.3</v>
      </c>
      <c r="K411" s="152">
        <v>0.3</v>
      </c>
      <c r="L411" s="152">
        <v>0.3</v>
      </c>
      <c r="M411" s="152">
        <v>0.3</v>
      </c>
      <c r="N411" s="152">
        <v>0.3</v>
      </c>
      <c r="O411" s="152">
        <v>0.3</v>
      </c>
      <c r="P411"/>
      <c r="Q411"/>
    </row>
    <row r="412" spans="1:17" x14ac:dyDescent="0.2">
      <c r="A412" s="150" t="s">
        <v>46</v>
      </c>
      <c r="B412" s="151" t="s">
        <v>126</v>
      </c>
      <c r="C412" s="150" t="s">
        <v>557</v>
      </c>
      <c r="D412" s="150" t="s">
        <v>486</v>
      </c>
      <c r="E412" s="150" t="s">
        <v>127</v>
      </c>
      <c r="F412" s="166" t="s">
        <v>133</v>
      </c>
      <c r="G412" s="152">
        <v>0</v>
      </c>
      <c r="H412" s="152">
        <v>0.1</v>
      </c>
      <c r="I412" s="152">
        <v>0.2</v>
      </c>
      <c r="J412" s="152">
        <v>0.3</v>
      </c>
      <c r="K412" s="152">
        <v>0.3</v>
      </c>
      <c r="L412" s="152">
        <v>0.3</v>
      </c>
      <c r="M412" s="152">
        <v>0.3</v>
      </c>
      <c r="N412" s="152">
        <v>0.3</v>
      </c>
      <c r="O412" s="152">
        <v>0.3</v>
      </c>
      <c r="P412"/>
      <c r="Q412"/>
    </row>
    <row r="413" spans="1:17" x14ac:dyDescent="0.2">
      <c r="A413" s="150" t="s">
        <v>46</v>
      </c>
      <c r="B413" s="151" t="s">
        <v>126</v>
      </c>
      <c r="C413" s="150" t="s">
        <v>558</v>
      </c>
      <c r="D413" s="150" t="s">
        <v>478</v>
      </c>
      <c r="E413" s="150" t="s">
        <v>127</v>
      </c>
      <c r="F413" s="152">
        <v>0.3</v>
      </c>
      <c r="G413" s="152">
        <v>0.3</v>
      </c>
      <c r="H413" s="152">
        <v>0.3</v>
      </c>
      <c r="I413" s="152">
        <v>0.3</v>
      </c>
      <c r="J413" s="152">
        <v>0.3</v>
      </c>
      <c r="K413" s="152">
        <v>0.2</v>
      </c>
      <c r="L413" s="152">
        <v>0.2</v>
      </c>
      <c r="M413" s="152">
        <v>0.2</v>
      </c>
      <c r="N413" s="152">
        <v>0.2</v>
      </c>
      <c r="O413" s="152">
        <v>0.2</v>
      </c>
      <c r="P413"/>
      <c r="Q413"/>
    </row>
    <row r="414" spans="1:17" x14ac:dyDescent="0.2">
      <c r="A414" s="150" t="s">
        <v>46</v>
      </c>
      <c r="B414" s="151" t="s">
        <v>126</v>
      </c>
      <c r="C414" s="150" t="s">
        <v>559</v>
      </c>
      <c r="D414" s="150" t="s">
        <v>489</v>
      </c>
      <c r="E414" s="150" t="s">
        <v>127</v>
      </c>
      <c r="F414" s="152">
        <v>0.3</v>
      </c>
      <c r="G414" s="152">
        <v>0.2</v>
      </c>
      <c r="H414" s="152">
        <v>0.2</v>
      </c>
      <c r="I414" s="152">
        <v>0.2</v>
      </c>
      <c r="J414" s="152">
        <v>0.2</v>
      </c>
      <c r="K414" s="152">
        <v>0.2</v>
      </c>
      <c r="L414" s="152">
        <v>0.2</v>
      </c>
      <c r="M414" s="152">
        <v>0.2</v>
      </c>
      <c r="N414" s="152">
        <v>0.2</v>
      </c>
      <c r="O414" s="152">
        <v>0.2</v>
      </c>
      <c r="P414"/>
      <c r="Q414"/>
    </row>
    <row r="415" spans="1:17" x14ac:dyDescent="0.2">
      <c r="A415" s="150" t="s">
        <v>46</v>
      </c>
      <c r="B415" s="151" t="s">
        <v>126</v>
      </c>
      <c r="C415" s="150" t="s">
        <v>560</v>
      </c>
      <c r="D415" s="150" t="s">
        <v>490</v>
      </c>
      <c r="E415" s="150" t="s">
        <v>127</v>
      </c>
      <c r="F415" s="166" t="s">
        <v>133</v>
      </c>
      <c r="G415" s="152">
        <v>0</v>
      </c>
      <c r="H415" s="152">
        <v>0.1</v>
      </c>
      <c r="I415" s="152">
        <v>0.2</v>
      </c>
      <c r="J415" s="152">
        <v>0.2</v>
      </c>
      <c r="K415" s="152">
        <v>0.2</v>
      </c>
      <c r="L415" s="152">
        <v>0.2</v>
      </c>
      <c r="M415" s="152">
        <v>0.2</v>
      </c>
      <c r="N415" s="152">
        <v>0.2</v>
      </c>
      <c r="O415" s="152">
        <v>0.2</v>
      </c>
      <c r="P415"/>
      <c r="Q415"/>
    </row>
    <row r="416" spans="1:17" x14ac:dyDescent="0.2">
      <c r="A416" s="150" t="s">
        <v>46</v>
      </c>
      <c r="B416" s="151" t="s">
        <v>126</v>
      </c>
      <c r="C416" s="150" t="s">
        <v>561</v>
      </c>
      <c r="D416" s="150" t="s">
        <v>488</v>
      </c>
      <c r="E416" s="150" t="s">
        <v>127</v>
      </c>
      <c r="F416" s="152">
        <v>0.2</v>
      </c>
      <c r="G416" s="152">
        <v>0.2</v>
      </c>
      <c r="H416" s="152">
        <v>0.2</v>
      </c>
      <c r="I416" s="152">
        <v>0.2</v>
      </c>
      <c r="J416" s="152">
        <v>0.2</v>
      </c>
      <c r="K416" s="152">
        <v>0.2</v>
      </c>
      <c r="L416" s="152">
        <v>0.2</v>
      </c>
      <c r="M416" s="152">
        <v>0.2</v>
      </c>
      <c r="N416" s="152">
        <v>0.2</v>
      </c>
      <c r="O416" s="152">
        <v>0.2</v>
      </c>
      <c r="P416"/>
      <c r="Q416"/>
    </row>
    <row r="417" spans="1:17" x14ac:dyDescent="0.2">
      <c r="A417" s="150" t="s">
        <v>46</v>
      </c>
      <c r="B417" s="151" t="s">
        <v>126</v>
      </c>
      <c r="C417" s="150" t="s">
        <v>562</v>
      </c>
      <c r="D417" s="150" t="s">
        <v>467</v>
      </c>
      <c r="E417" s="150" t="s">
        <v>127</v>
      </c>
      <c r="F417" s="152">
        <v>0.2</v>
      </c>
      <c r="G417" s="152">
        <v>0.2</v>
      </c>
      <c r="H417" s="152">
        <v>0.2</v>
      </c>
      <c r="I417" s="152">
        <v>0.2</v>
      </c>
      <c r="J417" s="152">
        <v>0.2</v>
      </c>
      <c r="K417" s="152">
        <v>0.2</v>
      </c>
      <c r="L417" s="152">
        <v>0.2</v>
      </c>
      <c r="M417" s="152">
        <v>0.2</v>
      </c>
      <c r="N417" s="152">
        <v>0.2</v>
      </c>
      <c r="O417" s="152">
        <v>0.2</v>
      </c>
      <c r="P417"/>
      <c r="Q417"/>
    </row>
    <row r="418" spans="1:17" x14ac:dyDescent="0.2">
      <c r="A418" s="150" t="s">
        <v>46</v>
      </c>
      <c r="B418" s="151" t="s">
        <v>126</v>
      </c>
      <c r="C418" s="150" t="s">
        <v>563</v>
      </c>
      <c r="D418" s="150" t="s">
        <v>474</v>
      </c>
      <c r="E418" s="150" t="s">
        <v>127</v>
      </c>
      <c r="F418" s="166" t="s">
        <v>133</v>
      </c>
      <c r="G418" s="166" t="s">
        <v>133</v>
      </c>
      <c r="H418" s="166" t="s">
        <v>133</v>
      </c>
      <c r="I418" s="166" t="s">
        <v>133</v>
      </c>
      <c r="J418" s="166" t="s">
        <v>133</v>
      </c>
      <c r="K418" s="166" t="s">
        <v>133</v>
      </c>
      <c r="L418" s="152">
        <v>0.2</v>
      </c>
      <c r="M418" s="152">
        <v>0.2</v>
      </c>
      <c r="N418" s="152">
        <v>0.2</v>
      </c>
      <c r="O418" s="152">
        <v>0.2</v>
      </c>
      <c r="P418"/>
      <c r="Q418"/>
    </row>
    <row r="419" spans="1:17" x14ac:dyDescent="0.2">
      <c r="A419" s="150" t="s">
        <v>46</v>
      </c>
      <c r="B419" s="151" t="s">
        <v>126</v>
      </c>
      <c r="C419" s="150" t="s">
        <v>564</v>
      </c>
      <c r="D419" s="150" t="s">
        <v>492</v>
      </c>
      <c r="E419" s="150" t="s">
        <v>127</v>
      </c>
      <c r="F419" s="152">
        <v>0</v>
      </c>
      <c r="G419" s="152">
        <v>0</v>
      </c>
      <c r="H419" s="152">
        <v>0.1</v>
      </c>
      <c r="I419" s="152">
        <v>0.1</v>
      </c>
      <c r="J419" s="152">
        <v>0.1</v>
      </c>
      <c r="K419" s="152">
        <v>0.1</v>
      </c>
      <c r="L419" s="152">
        <v>0.2</v>
      </c>
      <c r="M419" s="152">
        <v>0.2</v>
      </c>
      <c r="N419" s="152">
        <v>0.2</v>
      </c>
      <c r="O419" s="152">
        <v>0.2</v>
      </c>
      <c r="P419"/>
      <c r="Q419"/>
    </row>
    <row r="420" spans="1:17" x14ac:dyDescent="0.2">
      <c r="A420" s="150" t="s">
        <v>46</v>
      </c>
      <c r="B420" s="151" t="s">
        <v>126</v>
      </c>
      <c r="C420" s="150" t="s">
        <v>565</v>
      </c>
      <c r="D420" s="150" t="s">
        <v>493</v>
      </c>
      <c r="E420" s="150" t="s">
        <v>127</v>
      </c>
      <c r="F420" s="152">
        <v>0.1</v>
      </c>
      <c r="G420" s="152">
        <v>0.1</v>
      </c>
      <c r="H420" s="152">
        <v>0.1</v>
      </c>
      <c r="I420" s="152">
        <v>0.1</v>
      </c>
      <c r="J420" s="152">
        <v>0.1</v>
      </c>
      <c r="K420" s="152">
        <v>0.2</v>
      </c>
      <c r="L420" s="152">
        <v>0.2</v>
      </c>
      <c r="M420" s="152">
        <v>0.2</v>
      </c>
      <c r="N420" s="152">
        <v>0.2</v>
      </c>
      <c r="O420" s="152">
        <v>0.2</v>
      </c>
      <c r="P420"/>
      <c r="Q420"/>
    </row>
    <row r="421" spans="1:17" x14ac:dyDescent="0.2">
      <c r="A421" s="150" t="s">
        <v>46</v>
      </c>
      <c r="B421" s="151" t="s">
        <v>126</v>
      </c>
      <c r="C421" s="150" t="s">
        <v>566</v>
      </c>
      <c r="D421" s="150" t="s">
        <v>482</v>
      </c>
      <c r="E421" s="150" t="s">
        <v>127</v>
      </c>
      <c r="F421" s="152">
        <v>0.2</v>
      </c>
      <c r="G421" s="152">
        <v>0.2</v>
      </c>
      <c r="H421" s="152">
        <v>0.2</v>
      </c>
      <c r="I421" s="152">
        <v>0.2</v>
      </c>
      <c r="J421" s="152">
        <v>0.2</v>
      </c>
      <c r="K421" s="152">
        <v>0.2</v>
      </c>
      <c r="L421" s="152">
        <v>0.2</v>
      </c>
      <c r="M421" s="152">
        <v>0.2</v>
      </c>
      <c r="N421" s="152">
        <v>0.1</v>
      </c>
      <c r="O421" s="152">
        <v>0.1</v>
      </c>
      <c r="P421"/>
      <c r="Q421"/>
    </row>
    <row r="422" spans="1:17" x14ac:dyDescent="0.2">
      <c r="A422" s="150" t="s">
        <v>46</v>
      </c>
      <c r="B422" s="151" t="s">
        <v>126</v>
      </c>
      <c r="C422" s="150" t="s">
        <v>567</v>
      </c>
      <c r="D422" s="150" t="s">
        <v>491</v>
      </c>
      <c r="E422" s="150" t="s">
        <v>127</v>
      </c>
      <c r="F422" s="166" t="s">
        <v>133</v>
      </c>
      <c r="G422" s="166" t="s">
        <v>133</v>
      </c>
      <c r="H422" s="166" t="s">
        <v>133</v>
      </c>
      <c r="I422" s="166" t="s">
        <v>133</v>
      </c>
      <c r="J422" s="152">
        <v>0.1</v>
      </c>
      <c r="K422" s="152">
        <v>0.1</v>
      </c>
      <c r="L422" s="152">
        <v>0.1</v>
      </c>
      <c r="M422" s="152">
        <v>0.1</v>
      </c>
      <c r="N422" s="152">
        <v>0.1</v>
      </c>
      <c r="O422" s="152">
        <v>0.1</v>
      </c>
      <c r="P422"/>
      <c r="Q422"/>
    </row>
    <row r="423" spans="1:17" x14ac:dyDescent="0.2">
      <c r="A423" s="150" t="s">
        <v>46</v>
      </c>
      <c r="B423" s="151" t="s">
        <v>126</v>
      </c>
      <c r="C423" s="150" t="s">
        <v>568</v>
      </c>
      <c r="D423" s="150" t="s">
        <v>479</v>
      </c>
      <c r="E423" s="150" t="s">
        <v>127</v>
      </c>
      <c r="F423" s="152">
        <v>0.2</v>
      </c>
      <c r="G423" s="152">
        <v>0.2</v>
      </c>
      <c r="H423" s="152">
        <v>0.2</v>
      </c>
      <c r="I423" s="152">
        <v>0.2</v>
      </c>
      <c r="J423" s="152">
        <v>0.2</v>
      </c>
      <c r="K423" s="152">
        <v>0.2</v>
      </c>
      <c r="L423" s="152">
        <v>0.2</v>
      </c>
      <c r="M423" s="152">
        <v>0.1</v>
      </c>
      <c r="N423" s="152">
        <v>0.1</v>
      </c>
      <c r="O423" s="152">
        <v>0.1</v>
      </c>
      <c r="P423"/>
      <c r="Q423"/>
    </row>
    <row r="424" spans="1:17" x14ac:dyDescent="0.2">
      <c r="A424" s="150" t="s">
        <v>46</v>
      </c>
      <c r="B424" s="151" t="s">
        <v>126</v>
      </c>
      <c r="C424" s="150" t="s">
        <v>569</v>
      </c>
      <c r="D424" s="150" t="s">
        <v>463</v>
      </c>
      <c r="E424" s="150" t="s">
        <v>127</v>
      </c>
      <c r="F424" s="166" t="s">
        <v>133</v>
      </c>
      <c r="G424" s="166" t="s">
        <v>133</v>
      </c>
      <c r="H424" s="166" t="s">
        <v>133</v>
      </c>
      <c r="I424" s="166" t="s">
        <v>133</v>
      </c>
      <c r="J424" s="166" t="s">
        <v>133</v>
      </c>
      <c r="K424" s="166" t="s">
        <v>133</v>
      </c>
      <c r="L424" s="166" t="s">
        <v>133</v>
      </c>
      <c r="M424" s="166" t="s">
        <v>133</v>
      </c>
      <c r="N424" s="152">
        <v>0.1</v>
      </c>
      <c r="O424" s="152">
        <v>0.1</v>
      </c>
      <c r="P424"/>
      <c r="Q424"/>
    </row>
    <row r="425" spans="1:17" x14ac:dyDescent="0.2">
      <c r="A425" s="150" t="s">
        <v>46</v>
      </c>
      <c r="B425" s="151" t="s">
        <v>126</v>
      </c>
      <c r="C425" s="150" t="s">
        <v>570</v>
      </c>
      <c r="D425" s="150" t="s">
        <v>494</v>
      </c>
      <c r="E425" s="150" t="s">
        <v>127</v>
      </c>
      <c r="F425" s="166" t="s">
        <v>133</v>
      </c>
      <c r="G425" s="166" t="s">
        <v>133</v>
      </c>
      <c r="H425" s="152">
        <v>0</v>
      </c>
      <c r="I425" s="152">
        <v>0.1</v>
      </c>
      <c r="J425" s="152">
        <v>0.1</v>
      </c>
      <c r="K425" s="152">
        <v>0.1</v>
      </c>
      <c r="L425" s="152">
        <v>0.1</v>
      </c>
      <c r="M425" s="152">
        <v>0.1</v>
      </c>
      <c r="N425" s="152">
        <v>0.1</v>
      </c>
      <c r="O425" s="152">
        <v>0.1</v>
      </c>
      <c r="P425"/>
      <c r="Q425"/>
    </row>
    <row r="426" spans="1:17" x14ac:dyDescent="0.2">
      <c r="A426" s="150" t="s">
        <v>46</v>
      </c>
      <c r="B426" s="151" t="s">
        <v>126</v>
      </c>
      <c r="C426" s="150" t="s">
        <v>571</v>
      </c>
      <c r="D426" s="150" t="s">
        <v>475</v>
      </c>
      <c r="E426" s="150" t="s">
        <v>127</v>
      </c>
      <c r="F426" s="166" t="s">
        <v>133</v>
      </c>
      <c r="G426" s="152">
        <v>0.2</v>
      </c>
      <c r="H426" s="152">
        <v>0.1</v>
      </c>
      <c r="I426" s="152">
        <v>0.1</v>
      </c>
      <c r="J426" s="152">
        <v>0.1</v>
      </c>
      <c r="K426" s="152">
        <v>0.1</v>
      </c>
      <c r="L426" s="152">
        <v>0.1</v>
      </c>
      <c r="M426" s="152">
        <v>0.1</v>
      </c>
      <c r="N426" s="152">
        <v>0.1</v>
      </c>
      <c r="O426" s="152">
        <v>0.1</v>
      </c>
      <c r="P426"/>
      <c r="Q426"/>
    </row>
    <row r="427" spans="1:17" x14ac:dyDescent="0.2">
      <c r="A427" s="150" t="s">
        <v>46</v>
      </c>
      <c r="B427" s="151" t="s">
        <v>126</v>
      </c>
      <c r="C427" s="150" t="s">
        <v>572</v>
      </c>
      <c r="D427" s="150" t="s">
        <v>495</v>
      </c>
      <c r="E427" s="150" t="s">
        <v>127</v>
      </c>
      <c r="F427" s="152">
        <v>0.1</v>
      </c>
      <c r="G427" s="152">
        <v>0.1</v>
      </c>
      <c r="H427" s="152">
        <v>0.1</v>
      </c>
      <c r="I427" s="152">
        <v>0.1</v>
      </c>
      <c r="J427" s="152">
        <v>0.1</v>
      </c>
      <c r="K427" s="152">
        <v>0.1</v>
      </c>
      <c r="L427" s="152">
        <v>0.1</v>
      </c>
      <c r="M427" s="152">
        <v>0.1</v>
      </c>
      <c r="N427" s="152">
        <v>0.1</v>
      </c>
      <c r="O427" s="152">
        <v>0.1</v>
      </c>
      <c r="P427"/>
      <c r="Q427"/>
    </row>
    <row r="428" spans="1:17" x14ac:dyDescent="0.2">
      <c r="A428" s="150" t="s">
        <v>46</v>
      </c>
      <c r="B428" s="151" t="s">
        <v>126</v>
      </c>
      <c r="C428" s="150" t="s">
        <v>573</v>
      </c>
      <c r="D428" s="150" t="s">
        <v>475</v>
      </c>
      <c r="E428" s="150" t="s">
        <v>127</v>
      </c>
      <c r="F428" s="166" t="s">
        <v>133</v>
      </c>
      <c r="G428" s="152">
        <v>0.2</v>
      </c>
      <c r="H428" s="152">
        <v>0.2</v>
      </c>
      <c r="I428" s="152">
        <v>0.2</v>
      </c>
      <c r="J428" s="152">
        <v>0.1</v>
      </c>
      <c r="K428" s="152">
        <v>0.1</v>
      </c>
      <c r="L428" s="152">
        <v>0.1</v>
      </c>
      <c r="M428" s="152">
        <v>0.1</v>
      </c>
      <c r="N428" s="152">
        <v>0.1</v>
      </c>
      <c r="O428" s="152">
        <v>0.1</v>
      </c>
      <c r="P428"/>
      <c r="Q428"/>
    </row>
    <row r="429" spans="1:17" x14ac:dyDescent="0.2">
      <c r="A429" s="150" t="s">
        <v>46</v>
      </c>
      <c r="B429" s="151" t="s">
        <v>126</v>
      </c>
      <c r="C429" s="150" t="s">
        <v>574</v>
      </c>
      <c r="D429" s="150" t="s">
        <v>484</v>
      </c>
      <c r="E429" s="150" t="s">
        <v>127</v>
      </c>
      <c r="F429" s="152">
        <v>0.6</v>
      </c>
      <c r="G429" s="152">
        <v>0.6</v>
      </c>
      <c r="H429" s="152">
        <v>0.6</v>
      </c>
      <c r="I429" s="152">
        <v>0.6</v>
      </c>
      <c r="J429" s="152">
        <v>0.6</v>
      </c>
      <c r="K429" s="152">
        <v>0.6</v>
      </c>
      <c r="L429" s="166" t="s">
        <v>133</v>
      </c>
      <c r="M429" s="166" t="s">
        <v>133</v>
      </c>
      <c r="N429" s="166" t="s">
        <v>133</v>
      </c>
      <c r="O429" s="166" t="s">
        <v>133</v>
      </c>
      <c r="P429"/>
      <c r="Q429"/>
    </row>
    <row r="430" spans="1:17" x14ac:dyDescent="0.2">
      <c r="A430" s="150" t="s">
        <v>46</v>
      </c>
      <c r="B430" s="151" t="s">
        <v>126</v>
      </c>
      <c r="C430" s="150" t="s">
        <v>575</v>
      </c>
      <c r="D430" s="150" t="s">
        <v>469</v>
      </c>
      <c r="E430" s="150" t="s">
        <v>127</v>
      </c>
      <c r="F430" s="152">
        <v>2.1</v>
      </c>
      <c r="G430" s="166" t="s">
        <v>133</v>
      </c>
      <c r="H430" s="166" t="s">
        <v>133</v>
      </c>
      <c r="I430" s="166" t="s">
        <v>133</v>
      </c>
      <c r="J430" s="166" t="s">
        <v>133</v>
      </c>
      <c r="K430" s="166" t="s">
        <v>133</v>
      </c>
      <c r="L430" s="166" t="s">
        <v>133</v>
      </c>
      <c r="M430" s="166" t="s">
        <v>133</v>
      </c>
      <c r="N430" s="166" t="s">
        <v>133</v>
      </c>
      <c r="O430" s="166" t="s">
        <v>133</v>
      </c>
      <c r="P430"/>
      <c r="Q430"/>
    </row>
    <row r="431" spans="1:17" x14ac:dyDescent="0.2">
      <c r="A431" s="150" t="s">
        <v>46</v>
      </c>
      <c r="B431" s="151" t="s">
        <v>126</v>
      </c>
      <c r="C431" s="150" t="s">
        <v>576</v>
      </c>
      <c r="D431" s="150" t="s">
        <v>489</v>
      </c>
      <c r="E431" s="150" t="s">
        <v>127</v>
      </c>
      <c r="F431" s="152">
        <v>0.3</v>
      </c>
      <c r="G431" s="152">
        <v>0.3</v>
      </c>
      <c r="H431" s="152">
        <v>0.2</v>
      </c>
      <c r="I431" s="152">
        <v>0.2</v>
      </c>
      <c r="J431" s="166" t="s">
        <v>133</v>
      </c>
      <c r="K431" s="166" t="s">
        <v>133</v>
      </c>
      <c r="L431" s="166" t="s">
        <v>133</v>
      </c>
      <c r="M431" s="166" t="s">
        <v>133</v>
      </c>
      <c r="N431" s="166" t="s">
        <v>133</v>
      </c>
      <c r="O431" s="166" t="s">
        <v>133</v>
      </c>
      <c r="P431"/>
      <c r="Q431"/>
    </row>
    <row r="432" spans="1:17" x14ac:dyDescent="0.2">
      <c r="A432" s="150" t="s">
        <v>46</v>
      </c>
      <c r="B432" s="151" t="s">
        <v>126</v>
      </c>
      <c r="C432" s="150" t="s">
        <v>563</v>
      </c>
      <c r="D432" s="150" t="s">
        <v>467</v>
      </c>
      <c r="E432" s="150" t="s">
        <v>127</v>
      </c>
      <c r="F432" s="152">
        <v>0.2</v>
      </c>
      <c r="G432" s="152">
        <v>0.2</v>
      </c>
      <c r="H432" s="152">
        <v>0.2</v>
      </c>
      <c r="I432" s="152">
        <v>0.2</v>
      </c>
      <c r="J432" s="152">
        <v>0.2</v>
      </c>
      <c r="K432" s="152">
        <v>0.2</v>
      </c>
      <c r="L432" s="166" t="s">
        <v>133</v>
      </c>
      <c r="M432" s="166" t="s">
        <v>133</v>
      </c>
      <c r="N432" s="166" t="s">
        <v>133</v>
      </c>
      <c r="O432" s="166" t="s">
        <v>133</v>
      </c>
      <c r="P432"/>
      <c r="Q432"/>
    </row>
    <row r="433" spans="1:17" x14ac:dyDescent="0.2">
      <c r="A433" s="150" t="s">
        <v>46</v>
      </c>
      <c r="B433" s="151" t="s">
        <v>126</v>
      </c>
      <c r="C433" s="150" t="s">
        <v>577</v>
      </c>
      <c r="D433" s="150" t="s">
        <v>475</v>
      </c>
      <c r="E433" s="150" t="s">
        <v>127</v>
      </c>
      <c r="F433" s="152">
        <v>0.2</v>
      </c>
      <c r="G433" s="166" t="s">
        <v>133</v>
      </c>
      <c r="H433" s="166" t="s">
        <v>133</v>
      </c>
      <c r="I433" s="166" t="s">
        <v>133</v>
      </c>
      <c r="J433" s="166" t="s">
        <v>133</v>
      </c>
      <c r="K433" s="166" t="s">
        <v>133</v>
      </c>
      <c r="L433" s="166" t="s">
        <v>133</v>
      </c>
      <c r="M433" s="166" t="s">
        <v>133</v>
      </c>
      <c r="N433" s="166" t="s">
        <v>133</v>
      </c>
      <c r="O433" s="166" t="s">
        <v>133</v>
      </c>
      <c r="P433"/>
      <c r="Q433"/>
    </row>
    <row r="434" spans="1:17" x14ac:dyDescent="0.2">
      <c r="A434" s="150" t="s">
        <v>46</v>
      </c>
      <c r="B434" s="151" t="s">
        <v>126</v>
      </c>
      <c r="C434" s="150" t="s">
        <v>578</v>
      </c>
      <c r="D434" s="150" t="s">
        <v>462</v>
      </c>
      <c r="E434" s="150" t="s">
        <v>127</v>
      </c>
      <c r="F434" s="152">
        <v>0.1</v>
      </c>
      <c r="G434" s="152">
        <v>0.1</v>
      </c>
      <c r="H434" s="166" t="s">
        <v>133</v>
      </c>
      <c r="I434" s="166" t="s">
        <v>133</v>
      </c>
      <c r="J434" s="166" t="s">
        <v>133</v>
      </c>
      <c r="K434" s="166" t="s">
        <v>133</v>
      </c>
      <c r="L434" s="166" t="s">
        <v>133</v>
      </c>
      <c r="M434" s="166" t="s">
        <v>133</v>
      </c>
      <c r="N434" s="166" t="s">
        <v>133</v>
      </c>
      <c r="O434" s="166" t="s">
        <v>133</v>
      </c>
      <c r="P434"/>
      <c r="Q434"/>
    </row>
    <row r="435" spans="1:17" x14ac:dyDescent="0.2">
      <c r="A435" s="150" t="s">
        <v>46</v>
      </c>
      <c r="B435" s="151" t="s">
        <v>126</v>
      </c>
      <c r="C435" s="150" t="s">
        <v>579</v>
      </c>
      <c r="D435" s="150" t="s">
        <v>469</v>
      </c>
      <c r="E435" s="150" t="s">
        <v>127</v>
      </c>
      <c r="F435" s="152">
        <v>0.9</v>
      </c>
      <c r="G435" s="166" t="s">
        <v>133</v>
      </c>
      <c r="H435" s="166" t="s">
        <v>133</v>
      </c>
      <c r="I435" s="166" t="s">
        <v>133</v>
      </c>
      <c r="J435" s="166" t="s">
        <v>133</v>
      </c>
      <c r="K435" s="166" t="s">
        <v>133</v>
      </c>
      <c r="L435" s="166" t="s">
        <v>133</v>
      </c>
      <c r="M435" s="166" t="s">
        <v>133</v>
      </c>
      <c r="N435" s="166" t="s">
        <v>133</v>
      </c>
      <c r="O435" s="166" t="s">
        <v>133</v>
      </c>
      <c r="P435"/>
      <c r="Q435"/>
    </row>
    <row r="436" spans="1:17" x14ac:dyDescent="0.2">
      <c r="A436" s="150" t="s">
        <v>46</v>
      </c>
      <c r="B436" s="151" t="s">
        <v>126</v>
      </c>
      <c r="C436" s="150" t="s">
        <v>580</v>
      </c>
      <c r="D436" s="150" t="s">
        <v>475</v>
      </c>
      <c r="E436" s="150" t="s">
        <v>127</v>
      </c>
      <c r="F436" s="166" t="s">
        <v>133</v>
      </c>
      <c r="G436" s="152">
        <v>0.4</v>
      </c>
      <c r="H436" s="152">
        <v>0.3</v>
      </c>
      <c r="I436" s="152">
        <v>0.2</v>
      </c>
      <c r="J436" s="152">
        <v>0.1</v>
      </c>
      <c r="K436" s="152">
        <v>0.1</v>
      </c>
      <c r="L436" s="152">
        <v>0</v>
      </c>
      <c r="M436" s="152">
        <v>0</v>
      </c>
      <c r="N436" s="152">
        <v>0</v>
      </c>
      <c r="O436" s="166" t="s">
        <v>133</v>
      </c>
      <c r="P436"/>
      <c r="Q436"/>
    </row>
    <row r="437" spans="1:17" x14ac:dyDescent="0.2">
      <c r="A437" s="150" t="s">
        <v>46</v>
      </c>
      <c r="B437" s="151" t="s">
        <v>126</v>
      </c>
      <c r="C437" s="150" t="s">
        <v>581</v>
      </c>
      <c r="D437" s="150" t="s">
        <v>475</v>
      </c>
      <c r="E437" s="150" t="s">
        <v>127</v>
      </c>
      <c r="F437" s="152">
        <v>0.4</v>
      </c>
      <c r="G437" s="166" t="s">
        <v>133</v>
      </c>
      <c r="H437" s="166" t="s">
        <v>133</v>
      </c>
      <c r="I437" s="166" t="s">
        <v>133</v>
      </c>
      <c r="J437" s="166" t="s">
        <v>133</v>
      </c>
      <c r="K437" s="166" t="s">
        <v>133</v>
      </c>
      <c r="L437" s="166" t="s">
        <v>133</v>
      </c>
      <c r="M437" s="166" t="s">
        <v>133</v>
      </c>
      <c r="N437" s="166" t="s">
        <v>133</v>
      </c>
      <c r="O437" s="166" t="s">
        <v>133</v>
      </c>
      <c r="P437"/>
      <c r="Q437"/>
    </row>
    <row r="438" spans="1:17" x14ac:dyDescent="0.2">
      <c r="A438" s="150" t="s">
        <v>46</v>
      </c>
      <c r="B438" s="151" t="s">
        <v>126</v>
      </c>
      <c r="C438" s="150" t="s">
        <v>582</v>
      </c>
      <c r="D438" s="150" t="s">
        <v>475</v>
      </c>
      <c r="E438" s="150" t="s">
        <v>127</v>
      </c>
      <c r="F438" s="152">
        <v>0.3</v>
      </c>
      <c r="G438" s="166" t="s">
        <v>133</v>
      </c>
      <c r="H438" s="166" t="s">
        <v>133</v>
      </c>
      <c r="I438" s="166" t="s">
        <v>133</v>
      </c>
      <c r="J438" s="166" t="s">
        <v>133</v>
      </c>
      <c r="K438" s="166" t="s">
        <v>133</v>
      </c>
      <c r="L438" s="166" t="s">
        <v>133</v>
      </c>
      <c r="M438" s="166" t="s">
        <v>133</v>
      </c>
      <c r="N438" s="166" t="s">
        <v>133</v>
      </c>
      <c r="O438" s="166" t="s">
        <v>133</v>
      </c>
      <c r="P438"/>
      <c r="Q438"/>
    </row>
    <row r="439" spans="1:17" x14ac:dyDescent="0.2">
      <c r="A439" s="150" t="s">
        <v>46</v>
      </c>
      <c r="B439" s="151" t="s">
        <v>126</v>
      </c>
      <c r="C439" s="150" t="s">
        <v>583</v>
      </c>
      <c r="D439" s="150" t="s">
        <v>469</v>
      </c>
      <c r="E439" s="150" t="s">
        <v>127</v>
      </c>
      <c r="F439" s="152">
        <v>1.1000000000000001</v>
      </c>
      <c r="G439" s="166" t="s">
        <v>133</v>
      </c>
      <c r="H439" s="166" t="s">
        <v>133</v>
      </c>
      <c r="I439" s="166" t="s">
        <v>133</v>
      </c>
      <c r="J439" s="166" t="s">
        <v>133</v>
      </c>
      <c r="K439" s="166" t="s">
        <v>133</v>
      </c>
      <c r="L439" s="166" t="s">
        <v>133</v>
      </c>
      <c r="M439" s="166" t="s">
        <v>133</v>
      </c>
      <c r="N439" s="166" t="s">
        <v>133</v>
      </c>
      <c r="O439" s="166" t="s">
        <v>133</v>
      </c>
      <c r="P439"/>
      <c r="Q439"/>
    </row>
    <row r="440" spans="1:17" x14ac:dyDescent="0.2">
      <c r="A440" s="150" t="s">
        <v>46</v>
      </c>
      <c r="B440" s="151" t="s">
        <v>126</v>
      </c>
      <c r="C440" s="150" t="s">
        <v>584</v>
      </c>
      <c r="D440" s="150" t="s">
        <v>491</v>
      </c>
      <c r="E440" s="150" t="s">
        <v>127</v>
      </c>
      <c r="F440" s="152">
        <v>0.1</v>
      </c>
      <c r="G440" s="152">
        <v>0.1</v>
      </c>
      <c r="H440" s="152">
        <v>0.1</v>
      </c>
      <c r="I440" s="152">
        <v>0.1</v>
      </c>
      <c r="J440" s="166" t="s">
        <v>133</v>
      </c>
      <c r="K440" s="166" t="s">
        <v>133</v>
      </c>
      <c r="L440" s="166" t="s">
        <v>133</v>
      </c>
      <c r="M440" s="166" t="s">
        <v>133</v>
      </c>
      <c r="N440" s="166" t="s">
        <v>133</v>
      </c>
      <c r="O440" s="166" t="s">
        <v>133</v>
      </c>
      <c r="P440"/>
      <c r="Q440"/>
    </row>
    <row r="441" spans="1:17" x14ac:dyDescent="0.2">
      <c r="A441" s="150" t="s">
        <v>46</v>
      </c>
      <c r="B441" s="151" t="s">
        <v>126</v>
      </c>
      <c r="C441" s="150" t="s">
        <v>585</v>
      </c>
      <c r="D441" s="150" t="s">
        <v>481</v>
      </c>
      <c r="E441" s="150" t="s">
        <v>127</v>
      </c>
      <c r="F441" s="152">
        <v>0.5</v>
      </c>
      <c r="G441" s="152">
        <v>0.5</v>
      </c>
      <c r="H441" s="152">
        <v>0.5</v>
      </c>
      <c r="I441" s="152">
        <v>0.5</v>
      </c>
      <c r="J441" s="152">
        <v>0.5</v>
      </c>
      <c r="K441" s="152">
        <v>0.4</v>
      </c>
      <c r="L441" s="152">
        <v>0.4</v>
      </c>
      <c r="M441" s="152">
        <v>0.4</v>
      </c>
      <c r="N441" s="166" t="s">
        <v>133</v>
      </c>
      <c r="O441" s="166" t="s">
        <v>133</v>
      </c>
      <c r="P441"/>
      <c r="Q441"/>
    </row>
    <row r="442" spans="1:17" x14ac:dyDescent="0.2">
      <c r="A442" s="150" t="s">
        <v>46</v>
      </c>
      <c r="B442" s="151" t="s">
        <v>126</v>
      </c>
      <c r="C442" s="150" t="s">
        <v>586</v>
      </c>
      <c r="D442" s="150" t="s">
        <v>462</v>
      </c>
      <c r="E442" s="150" t="s">
        <v>127</v>
      </c>
      <c r="F442" s="152">
        <v>1.3</v>
      </c>
      <c r="G442" s="152">
        <v>0.6</v>
      </c>
      <c r="H442" s="166" t="s">
        <v>133</v>
      </c>
      <c r="I442" s="166" t="s">
        <v>133</v>
      </c>
      <c r="J442" s="166" t="s">
        <v>133</v>
      </c>
      <c r="K442" s="166" t="s">
        <v>133</v>
      </c>
      <c r="L442" s="166" t="s">
        <v>133</v>
      </c>
      <c r="M442" s="166" t="s">
        <v>133</v>
      </c>
      <c r="N442" s="166" t="s">
        <v>133</v>
      </c>
      <c r="O442" s="166" t="s">
        <v>133</v>
      </c>
      <c r="P442"/>
      <c r="Q442"/>
    </row>
    <row r="443" spans="1:17" x14ac:dyDescent="0.2">
      <c r="A443" s="150" t="s">
        <v>46</v>
      </c>
      <c r="B443" s="151" t="s">
        <v>126</v>
      </c>
      <c r="C443" s="150" t="s">
        <v>587</v>
      </c>
      <c r="D443" s="150" t="s">
        <v>469</v>
      </c>
      <c r="E443" s="150" t="s">
        <v>127</v>
      </c>
      <c r="F443" s="152">
        <v>0.6</v>
      </c>
      <c r="G443" s="166" t="s">
        <v>133</v>
      </c>
      <c r="H443" s="166" t="s">
        <v>133</v>
      </c>
      <c r="I443" s="166" t="s">
        <v>133</v>
      </c>
      <c r="J443" s="166" t="s">
        <v>133</v>
      </c>
      <c r="K443" s="166" t="s">
        <v>133</v>
      </c>
      <c r="L443" s="166" t="s">
        <v>133</v>
      </c>
      <c r="M443" s="166" t="s">
        <v>133</v>
      </c>
      <c r="N443" s="166" t="s">
        <v>133</v>
      </c>
      <c r="O443" s="166" t="s">
        <v>133</v>
      </c>
      <c r="P443"/>
      <c r="Q443"/>
    </row>
    <row r="444" spans="1:17" x14ac:dyDescent="0.2">
      <c r="A444" s="150" t="s">
        <v>46</v>
      </c>
      <c r="B444" s="151" t="s">
        <v>126</v>
      </c>
      <c r="C444" s="150" t="s">
        <v>588</v>
      </c>
      <c r="D444" s="150" t="s">
        <v>487</v>
      </c>
      <c r="E444" s="150" t="s">
        <v>127</v>
      </c>
      <c r="F444" s="152">
        <v>0.2</v>
      </c>
      <c r="G444" s="152">
        <v>0.3</v>
      </c>
      <c r="H444" s="152">
        <v>0.3</v>
      </c>
      <c r="I444" s="152">
        <v>0.3</v>
      </c>
      <c r="J444" s="166" t="s">
        <v>133</v>
      </c>
      <c r="K444" s="166" t="s">
        <v>133</v>
      </c>
      <c r="L444" s="166" t="s">
        <v>133</v>
      </c>
      <c r="M444" s="166" t="s">
        <v>133</v>
      </c>
      <c r="N444" s="166" t="s">
        <v>133</v>
      </c>
      <c r="O444" s="166" t="s">
        <v>133</v>
      </c>
      <c r="P444"/>
      <c r="Q444"/>
    </row>
    <row r="445" spans="1:17" x14ac:dyDescent="0.2">
      <c r="A445" s="150" t="s">
        <v>46</v>
      </c>
      <c r="B445" s="151" t="s">
        <v>126</v>
      </c>
      <c r="C445" s="150" t="s">
        <v>550</v>
      </c>
      <c r="D445" s="150" t="s">
        <v>467</v>
      </c>
      <c r="E445" s="150" t="s">
        <v>127</v>
      </c>
      <c r="F445" s="152">
        <v>0.3</v>
      </c>
      <c r="G445" s="152">
        <v>0.3</v>
      </c>
      <c r="H445" s="152">
        <v>0.3</v>
      </c>
      <c r="I445" s="152">
        <v>0.3</v>
      </c>
      <c r="J445" s="152">
        <v>0.3</v>
      </c>
      <c r="K445" s="152">
        <v>0.3</v>
      </c>
      <c r="L445" s="166" t="s">
        <v>133</v>
      </c>
      <c r="M445" s="166" t="s">
        <v>133</v>
      </c>
      <c r="N445" s="166" t="s">
        <v>133</v>
      </c>
      <c r="O445" s="166" t="s">
        <v>133</v>
      </c>
      <c r="P445"/>
      <c r="Q445"/>
    </row>
    <row r="446" spans="1:17" x14ac:dyDescent="0.2">
      <c r="A446" s="150" t="s">
        <v>46</v>
      </c>
      <c r="B446" s="151" t="s">
        <v>126</v>
      </c>
      <c r="C446" s="150" t="s">
        <v>589</v>
      </c>
      <c r="D446" s="150" t="s">
        <v>469</v>
      </c>
      <c r="E446" s="150" t="s">
        <v>127</v>
      </c>
      <c r="F446" s="166" t="s">
        <v>133</v>
      </c>
      <c r="G446" s="152">
        <v>0.3</v>
      </c>
      <c r="H446" s="152">
        <v>0.3</v>
      </c>
      <c r="I446" s="152">
        <v>0.2</v>
      </c>
      <c r="J446" s="166" t="s">
        <v>133</v>
      </c>
      <c r="K446" s="166" t="s">
        <v>133</v>
      </c>
      <c r="L446" s="166" t="s">
        <v>133</v>
      </c>
      <c r="M446" s="166" t="s">
        <v>133</v>
      </c>
      <c r="N446" s="166" t="s">
        <v>133</v>
      </c>
      <c r="O446" s="166" t="s">
        <v>133</v>
      </c>
      <c r="P446"/>
      <c r="Q446"/>
    </row>
    <row r="447" spans="1:17" x14ac:dyDescent="0.2">
      <c r="A447" s="150" t="s">
        <v>46</v>
      </c>
      <c r="B447" s="151" t="s">
        <v>126</v>
      </c>
      <c r="C447" s="150" t="s">
        <v>590</v>
      </c>
      <c r="D447" s="150" t="s">
        <v>469</v>
      </c>
      <c r="E447" s="150" t="s">
        <v>127</v>
      </c>
      <c r="F447" s="152">
        <v>0.3</v>
      </c>
      <c r="G447" s="166" t="s">
        <v>133</v>
      </c>
      <c r="H447" s="166" t="s">
        <v>133</v>
      </c>
      <c r="I447" s="166" t="s">
        <v>133</v>
      </c>
      <c r="J447" s="166" t="s">
        <v>133</v>
      </c>
      <c r="K447" s="166" t="s">
        <v>133</v>
      </c>
      <c r="L447" s="166" t="s">
        <v>133</v>
      </c>
      <c r="M447" s="166" t="s">
        <v>133</v>
      </c>
      <c r="N447" s="166" t="s">
        <v>133</v>
      </c>
      <c r="O447" s="166" t="s">
        <v>133</v>
      </c>
      <c r="P447"/>
      <c r="Q447"/>
    </row>
    <row r="448" spans="1:17" x14ac:dyDescent="0.2">
      <c r="A448" s="150" t="s">
        <v>46</v>
      </c>
      <c r="B448" s="151" t="s">
        <v>126</v>
      </c>
      <c r="C448" s="150" t="s">
        <v>591</v>
      </c>
      <c r="D448" s="150" t="s">
        <v>496</v>
      </c>
      <c r="E448" s="150" t="s">
        <v>127</v>
      </c>
      <c r="F448" s="152">
        <v>8.9</v>
      </c>
      <c r="G448" s="152">
        <v>8.3000000000000007</v>
      </c>
      <c r="H448" s="152">
        <v>8</v>
      </c>
      <c r="I448" s="152">
        <v>7.6</v>
      </c>
      <c r="J448" s="152">
        <v>7.5</v>
      </c>
      <c r="K448" s="152">
        <v>7.4</v>
      </c>
      <c r="L448" s="152">
        <v>7.1</v>
      </c>
      <c r="M448" s="152">
        <v>7.2</v>
      </c>
      <c r="N448" s="152">
        <v>7.4</v>
      </c>
      <c r="O448" s="152">
        <v>7.4</v>
      </c>
      <c r="P448"/>
      <c r="Q448"/>
    </row>
    <row r="449" spans="1:17" x14ac:dyDescent="0.2">
      <c r="A449" s="150" t="s">
        <v>46</v>
      </c>
      <c r="B449" s="151" t="s">
        <v>126</v>
      </c>
      <c r="C449" s="150" t="s">
        <v>497</v>
      </c>
      <c r="D449" s="150" t="s">
        <v>497</v>
      </c>
      <c r="E449" s="150" t="s">
        <v>127</v>
      </c>
      <c r="F449" s="152">
        <v>14.2</v>
      </c>
      <c r="G449" s="152">
        <v>13.6</v>
      </c>
      <c r="H449" s="152">
        <v>14</v>
      </c>
      <c r="I449" s="152">
        <v>14.3</v>
      </c>
      <c r="J449" s="152">
        <v>14.2</v>
      </c>
      <c r="K449" s="152">
        <v>13.6</v>
      </c>
      <c r="L449" s="152">
        <v>14</v>
      </c>
      <c r="M449" s="152">
        <v>14</v>
      </c>
      <c r="N449" s="152">
        <v>13.2</v>
      </c>
      <c r="O449" s="152">
        <v>13.8</v>
      </c>
      <c r="P449"/>
      <c r="Q449"/>
    </row>
    <row r="450" spans="1:17" x14ac:dyDescent="0.2">
      <c r="A450" s="150" t="s">
        <v>46</v>
      </c>
      <c r="B450" s="151" t="s">
        <v>126</v>
      </c>
      <c r="C450" s="150" t="s">
        <v>309</v>
      </c>
      <c r="D450" s="150" t="s">
        <v>309</v>
      </c>
      <c r="E450" s="150" t="s">
        <v>127</v>
      </c>
      <c r="F450" s="152">
        <v>100</v>
      </c>
      <c r="G450" s="152">
        <v>100</v>
      </c>
      <c r="H450" s="152">
        <v>100</v>
      </c>
      <c r="I450" s="152">
        <v>100</v>
      </c>
      <c r="J450" s="152">
        <v>100</v>
      </c>
      <c r="K450" s="152">
        <v>100</v>
      </c>
      <c r="L450" s="152">
        <v>100</v>
      </c>
      <c r="M450" s="152">
        <v>100</v>
      </c>
      <c r="N450" s="152">
        <v>100</v>
      </c>
      <c r="O450" s="152">
        <v>100</v>
      </c>
      <c r="P450"/>
      <c r="Q450"/>
    </row>
    <row r="451" spans="1:17" x14ac:dyDescent="0.2">
      <c r="A451"/>
      <c r="B451"/>
      <c r="C451"/>
      <c r="D451"/>
      <c r="E451"/>
      <c r="F451"/>
      <c r="G451"/>
      <c r="H451"/>
      <c r="I451"/>
      <c r="J451"/>
      <c r="K451"/>
      <c r="L451"/>
      <c r="M451"/>
      <c r="N451"/>
      <c r="O451"/>
      <c r="P451"/>
      <c r="Q451"/>
    </row>
    <row r="452" spans="1:17" x14ac:dyDescent="0.2">
      <c r="A452"/>
      <c r="B452"/>
      <c r="C452"/>
      <c r="D452"/>
      <c r="E452"/>
      <c r="F452"/>
      <c r="G452"/>
      <c r="H452"/>
      <c r="I452"/>
      <c r="J452"/>
      <c r="K452"/>
      <c r="L452"/>
      <c r="M452"/>
      <c r="N452"/>
      <c r="O452"/>
      <c r="P452"/>
      <c r="Q452"/>
    </row>
    <row r="453" spans="1:17" x14ac:dyDescent="0.2">
      <c r="A453"/>
      <c r="B453"/>
      <c r="C453"/>
      <c r="D453"/>
      <c r="E453"/>
      <c r="F453"/>
      <c r="G453"/>
      <c r="H453"/>
      <c r="I453"/>
      <c r="J453"/>
      <c r="K453"/>
      <c r="L453"/>
      <c r="M453"/>
      <c r="N453"/>
      <c r="O453"/>
      <c r="P453"/>
      <c r="Q453"/>
    </row>
    <row r="454" spans="1:17" ht="26" x14ac:dyDescent="0.3">
      <c r="A454" s="219" t="s">
        <v>592</v>
      </c>
      <c r="B454"/>
      <c r="C454"/>
      <c r="D454" s="219"/>
      <c r="E454"/>
      <c r="F454"/>
      <c r="G454"/>
      <c r="H454"/>
      <c r="I454" t="s">
        <v>456</v>
      </c>
      <c r="J454" t="s">
        <v>593</v>
      </c>
      <c r="K454"/>
      <c r="L454"/>
      <c r="M454"/>
      <c r="N454"/>
      <c r="O454"/>
      <c r="P454"/>
      <c r="Q454"/>
    </row>
    <row r="455" spans="1:17" x14ac:dyDescent="0.2">
      <c r="A455" s="175" t="s">
        <v>101</v>
      </c>
      <c r="B455" s="175" t="s">
        <v>101</v>
      </c>
      <c r="C455" s="175" t="s">
        <v>390</v>
      </c>
      <c r="D455" s="175" t="s">
        <v>353</v>
      </c>
      <c r="E455" s="175" t="s">
        <v>354</v>
      </c>
      <c r="F455" s="175" t="s">
        <v>117</v>
      </c>
      <c r="G455" s="175" t="s">
        <v>118</v>
      </c>
      <c r="H455" s="175" t="s">
        <v>119</v>
      </c>
      <c r="I455" s="175" t="s">
        <v>120</v>
      </c>
      <c r="J455" s="175" t="s">
        <v>121</v>
      </c>
      <c r="K455" s="175" t="s">
        <v>122</v>
      </c>
      <c r="L455" s="175" t="s">
        <v>123</v>
      </c>
      <c r="M455"/>
      <c r="N455"/>
      <c r="O455"/>
      <c r="P455"/>
      <c r="Q455"/>
    </row>
    <row r="456" spans="1:17" x14ac:dyDescent="0.2">
      <c r="A456" s="156" t="s">
        <v>450</v>
      </c>
      <c r="B456" s="156" t="s">
        <v>449</v>
      </c>
      <c r="C456" s="157" t="s">
        <v>307</v>
      </c>
      <c r="D456" s="157" t="s">
        <v>307</v>
      </c>
      <c r="E456" s="157" t="s">
        <v>307</v>
      </c>
      <c r="F456" s="157" t="s">
        <v>307</v>
      </c>
      <c r="G456" s="157" t="s">
        <v>307</v>
      </c>
      <c r="H456" s="157" t="s">
        <v>307</v>
      </c>
      <c r="I456" s="157" t="s">
        <v>307</v>
      </c>
      <c r="J456" s="157" t="s">
        <v>307</v>
      </c>
      <c r="K456" s="157" t="s">
        <v>307</v>
      </c>
      <c r="L456" s="157" t="s">
        <v>307</v>
      </c>
      <c r="M456"/>
      <c r="N456"/>
      <c r="O456"/>
      <c r="P456"/>
      <c r="Q456"/>
    </row>
    <row r="457" spans="1:17" x14ac:dyDescent="0.2">
      <c r="A457" s="158" t="s">
        <v>453</v>
      </c>
      <c r="B457" s="158" t="s">
        <v>594</v>
      </c>
      <c r="C457" s="165">
        <v>115181.7</v>
      </c>
      <c r="D457" s="165">
        <v>121046.7</v>
      </c>
      <c r="E457" s="165">
        <v>124289.4</v>
      </c>
      <c r="F457" s="165">
        <v>124978.1</v>
      </c>
      <c r="G457" s="165">
        <v>121808.6</v>
      </c>
      <c r="H457" s="165">
        <v>118550.39999999999</v>
      </c>
      <c r="I457" s="165">
        <v>143128.79999999999</v>
      </c>
      <c r="J457" s="162" t="s">
        <v>311</v>
      </c>
      <c r="K457" s="165">
        <v>143796.79999999999</v>
      </c>
      <c r="L457" s="165">
        <v>142795.29999999999</v>
      </c>
      <c r="M457"/>
      <c r="N457"/>
      <c r="O457"/>
      <c r="P457"/>
      <c r="Q457"/>
    </row>
    <row r="458" spans="1:17" x14ac:dyDescent="0.2">
      <c r="A458" s="158" t="s">
        <v>453</v>
      </c>
      <c r="B458" s="158" t="s">
        <v>595</v>
      </c>
      <c r="C458" s="160">
        <v>532454</v>
      </c>
      <c r="D458" s="160">
        <v>534063</v>
      </c>
      <c r="E458" s="160">
        <v>528674</v>
      </c>
      <c r="F458" s="160">
        <v>543423</v>
      </c>
      <c r="G458" s="160">
        <v>488785</v>
      </c>
      <c r="H458" s="160">
        <v>555307</v>
      </c>
      <c r="I458" s="160">
        <v>601796</v>
      </c>
      <c r="J458" s="160">
        <v>605403</v>
      </c>
      <c r="K458" s="160">
        <v>613499</v>
      </c>
      <c r="L458" s="160">
        <v>642759</v>
      </c>
      <c r="M458"/>
      <c r="N458"/>
      <c r="O458"/>
      <c r="P458"/>
      <c r="Q458"/>
    </row>
    <row r="459" spans="1:17" x14ac:dyDescent="0.2">
      <c r="A459" s="158" t="s">
        <v>453</v>
      </c>
      <c r="B459" s="158" t="s">
        <v>596</v>
      </c>
      <c r="C459" s="161">
        <v>2913</v>
      </c>
      <c r="D459" s="161">
        <v>2922</v>
      </c>
      <c r="E459" s="165">
        <v>3010.2</v>
      </c>
      <c r="F459" s="165">
        <v>2903.6</v>
      </c>
      <c r="G459" s="165">
        <v>3120.7</v>
      </c>
      <c r="H459" s="165">
        <v>2869.7</v>
      </c>
      <c r="I459" s="165">
        <v>2816.1</v>
      </c>
      <c r="J459" s="165">
        <v>3159.8</v>
      </c>
      <c r="K459" s="165">
        <v>2901.9</v>
      </c>
      <c r="L459" s="165">
        <v>2831.7</v>
      </c>
      <c r="M459"/>
      <c r="N459"/>
      <c r="O459"/>
      <c r="P459"/>
      <c r="Q459"/>
    </row>
    <row r="460" spans="1:17" x14ac:dyDescent="0.2">
      <c r="A460" s="158" t="s">
        <v>453</v>
      </c>
      <c r="B460" s="158" t="s">
        <v>597</v>
      </c>
      <c r="C460" s="164">
        <v>37.5</v>
      </c>
      <c r="D460" s="164">
        <v>38.799999999999997</v>
      </c>
      <c r="E460" s="164">
        <v>39.6</v>
      </c>
      <c r="F460" s="164">
        <v>39.4</v>
      </c>
      <c r="G460" s="164">
        <v>44.2</v>
      </c>
      <c r="H460" s="164">
        <v>39.700000000000003</v>
      </c>
      <c r="I460" s="164">
        <v>42.5</v>
      </c>
      <c r="J460" s="160" t="s">
        <v>311</v>
      </c>
      <c r="K460" s="159">
        <v>44</v>
      </c>
      <c r="L460" s="164">
        <v>42.4</v>
      </c>
      <c r="M460"/>
      <c r="N460"/>
      <c r="O460"/>
      <c r="P460"/>
      <c r="Q460"/>
    </row>
    <row r="461" spans="1:17" x14ac:dyDescent="0.2">
      <c r="A461" s="158" t="s">
        <v>453</v>
      </c>
      <c r="B461" s="158" t="s">
        <v>598</v>
      </c>
      <c r="C461" s="165">
        <v>19974.099999999999</v>
      </c>
      <c r="D461" s="165">
        <v>20739.099999999999</v>
      </c>
      <c r="E461" s="165">
        <v>20917.900000000001</v>
      </c>
      <c r="F461" s="165">
        <v>21427.3</v>
      </c>
      <c r="G461" s="161">
        <v>21622</v>
      </c>
      <c r="H461" s="165">
        <v>22021.5</v>
      </c>
      <c r="I461" s="165">
        <v>25572.7</v>
      </c>
      <c r="J461" s="162" t="s">
        <v>311</v>
      </c>
      <c r="K461" s="165">
        <v>27001.7</v>
      </c>
      <c r="L461" s="165">
        <v>27271.599999999999</v>
      </c>
      <c r="M461"/>
      <c r="N461"/>
      <c r="O461"/>
      <c r="P461"/>
      <c r="Q461"/>
    </row>
    <row r="462" spans="1:17" x14ac:dyDescent="0.2">
      <c r="A462" s="158" t="s">
        <v>454</v>
      </c>
      <c r="B462" s="158" t="s">
        <v>594</v>
      </c>
      <c r="C462" s="159">
        <v>13036</v>
      </c>
      <c r="D462" s="164">
        <v>14008.2</v>
      </c>
      <c r="E462" s="164">
        <v>13962.3</v>
      </c>
      <c r="F462" s="164">
        <v>14955.3</v>
      </c>
      <c r="G462" s="159">
        <v>14674</v>
      </c>
      <c r="H462" s="159">
        <v>14843</v>
      </c>
      <c r="I462" s="164">
        <v>16706.7</v>
      </c>
      <c r="J462" s="164">
        <v>18148.099999999999</v>
      </c>
      <c r="K462" s="164">
        <v>18424.7</v>
      </c>
      <c r="L462" s="164">
        <v>15500.7</v>
      </c>
      <c r="M462"/>
      <c r="N462"/>
      <c r="O462"/>
      <c r="P462"/>
      <c r="Q462"/>
    </row>
    <row r="463" spans="1:17" x14ac:dyDescent="0.2">
      <c r="A463" s="158" t="s">
        <v>454</v>
      </c>
      <c r="B463" s="158" t="s">
        <v>595</v>
      </c>
      <c r="C463" s="162">
        <v>200462</v>
      </c>
      <c r="D463" s="162">
        <v>201544</v>
      </c>
      <c r="E463" s="162">
        <v>194130</v>
      </c>
      <c r="F463" s="162">
        <v>209819</v>
      </c>
      <c r="G463" s="162">
        <v>151505</v>
      </c>
      <c r="H463" s="162">
        <v>219981</v>
      </c>
      <c r="I463" s="162">
        <v>219383</v>
      </c>
      <c r="J463" s="162">
        <v>220674</v>
      </c>
      <c r="K463" s="162">
        <v>224850</v>
      </c>
      <c r="L463" s="162">
        <v>242242</v>
      </c>
      <c r="M463"/>
      <c r="N463"/>
      <c r="O463"/>
      <c r="P463"/>
      <c r="Q463"/>
    </row>
    <row r="464" spans="1:17" x14ac:dyDescent="0.2">
      <c r="A464" s="158" t="s">
        <v>454</v>
      </c>
      <c r="B464" s="158" t="s">
        <v>596</v>
      </c>
      <c r="C464" s="164">
        <v>541.20000000000005</v>
      </c>
      <c r="D464" s="164">
        <v>569.4</v>
      </c>
      <c r="E464" s="164">
        <v>615.6</v>
      </c>
      <c r="F464" s="164">
        <v>603.29999999999995</v>
      </c>
      <c r="G464" s="164">
        <v>647.9</v>
      </c>
      <c r="H464" s="159">
        <v>636</v>
      </c>
      <c r="I464" s="164">
        <v>585.1</v>
      </c>
      <c r="J464" s="164">
        <v>621.6</v>
      </c>
      <c r="K464" s="164">
        <v>616.29999999999995</v>
      </c>
      <c r="L464" s="164">
        <v>617.79999999999995</v>
      </c>
      <c r="M464"/>
      <c r="N464"/>
      <c r="O464"/>
      <c r="P464"/>
      <c r="Q464"/>
    </row>
    <row r="465" spans="1:17" x14ac:dyDescent="0.2">
      <c r="A465" s="158" t="s">
        <v>454</v>
      </c>
      <c r="B465" s="158" t="s">
        <v>597</v>
      </c>
      <c r="C465" s="165">
        <v>29.2</v>
      </c>
      <c r="D465" s="165">
        <v>30.5</v>
      </c>
      <c r="E465" s="165">
        <v>31.6</v>
      </c>
      <c r="F465" s="165">
        <v>30.3</v>
      </c>
      <c r="G465" s="165">
        <v>42.1</v>
      </c>
      <c r="H465" s="165">
        <v>30.5</v>
      </c>
      <c r="I465" s="165">
        <v>31.7</v>
      </c>
      <c r="J465" s="165">
        <v>33.200000000000003</v>
      </c>
      <c r="K465" s="165">
        <v>32.9</v>
      </c>
      <c r="L465" s="165">
        <v>29.7</v>
      </c>
      <c r="M465"/>
      <c r="N465"/>
      <c r="O465"/>
      <c r="P465"/>
      <c r="Q465"/>
    </row>
    <row r="466" spans="1:17" x14ac:dyDescent="0.2">
      <c r="A466" s="158" t="s">
        <v>454</v>
      </c>
      <c r="B466" s="158" t="s">
        <v>598</v>
      </c>
      <c r="C466" s="164">
        <v>5851.7</v>
      </c>
      <c r="D466" s="164">
        <v>6155.3</v>
      </c>
      <c r="E466" s="164">
        <v>6134.6</v>
      </c>
      <c r="F466" s="164">
        <v>6359.5</v>
      </c>
      <c r="G466" s="164">
        <v>6380.9</v>
      </c>
      <c r="H466" s="164">
        <v>6704.3</v>
      </c>
      <c r="I466" s="164">
        <v>6960.5</v>
      </c>
      <c r="J466" s="164">
        <v>7317.4</v>
      </c>
      <c r="K466" s="164">
        <v>7406.4</v>
      </c>
      <c r="L466" s="164">
        <v>7201.1</v>
      </c>
      <c r="M466"/>
      <c r="N466"/>
      <c r="O466"/>
      <c r="P466"/>
      <c r="Q466"/>
    </row>
    <row r="467" spans="1:17" x14ac:dyDescent="0.2">
      <c r="A467" s="158" t="s">
        <v>452</v>
      </c>
      <c r="B467" s="158" t="s">
        <v>594</v>
      </c>
      <c r="C467" s="165">
        <v>2164.3000000000002</v>
      </c>
      <c r="D467" s="165">
        <v>1958.8</v>
      </c>
      <c r="E467" s="165">
        <v>1827.4</v>
      </c>
      <c r="F467" s="165">
        <v>1975.9</v>
      </c>
      <c r="G467" s="165">
        <v>1854.3</v>
      </c>
      <c r="H467" s="165">
        <v>1879.7</v>
      </c>
      <c r="I467" s="165">
        <v>1718.6</v>
      </c>
      <c r="J467" s="161">
        <v>1761</v>
      </c>
      <c r="K467" s="165">
        <v>1691.8</v>
      </c>
      <c r="L467" s="165">
        <v>1478.6</v>
      </c>
      <c r="M467"/>
      <c r="N467"/>
      <c r="O467"/>
      <c r="P467"/>
      <c r="Q467"/>
    </row>
    <row r="468" spans="1:17" x14ac:dyDescent="0.2">
      <c r="A468" s="158" t="s">
        <v>452</v>
      </c>
      <c r="B468" s="158" t="s">
        <v>595</v>
      </c>
      <c r="C468" s="160">
        <v>12529</v>
      </c>
      <c r="D468" s="160">
        <v>14986</v>
      </c>
      <c r="E468" s="160">
        <v>12481</v>
      </c>
      <c r="F468" s="160">
        <v>12850</v>
      </c>
      <c r="G468" s="160">
        <v>12359</v>
      </c>
      <c r="H468" s="160">
        <v>13792</v>
      </c>
      <c r="I468" s="160">
        <v>10840</v>
      </c>
      <c r="J468" s="160">
        <v>11703</v>
      </c>
      <c r="K468" s="160">
        <v>10342</v>
      </c>
      <c r="L468" s="160">
        <v>9693</v>
      </c>
      <c r="M468"/>
      <c r="N468"/>
      <c r="O468"/>
      <c r="P468"/>
      <c r="Q468"/>
    </row>
    <row r="469" spans="1:17" x14ac:dyDescent="0.2">
      <c r="A469" s="158" t="s">
        <v>452</v>
      </c>
      <c r="B469" s="158" t="s">
        <v>596</v>
      </c>
      <c r="C469" s="165">
        <v>43.6</v>
      </c>
      <c r="D469" s="165">
        <v>55.3</v>
      </c>
      <c r="E469" s="165">
        <v>59.6</v>
      </c>
      <c r="F469" s="165">
        <v>48.4</v>
      </c>
      <c r="G469" s="165">
        <v>56.7</v>
      </c>
      <c r="H469" s="165">
        <v>64.5</v>
      </c>
      <c r="I469" s="165">
        <v>41.3</v>
      </c>
      <c r="J469" s="165">
        <v>52.6</v>
      </c>
      <c r="K469" s="165">
        <v>46.7</v>
      </c>
      <c r="L469" s="161">
        <v>55</v>
      </c>
      <c r="M469"/>
      <c r="N469"/>
      <c r="O469"/>
      <c r="P469"/>
      <c r="Q469"/>
    </row>
    <row r="470" spans="1:17" x14ac:dyDescent="0.2">
      <c r="A470" s="158" t="s">
        <v>452</v>
      </c>
      <c r="B470" s="158" t="s">
        <v>597</v>
      </c>
      <c r="C470" s="164">
        <v>42.5</v>
      </c>
      <c r="D470" s="164">
        <v>37.6</v>
      </c>
      <c r="E470" s="164">
        <v>43.5</v>
      </c>
      <c r="F470" s="164">
        <v>41.9</v>
      </c>
      <c r="G470" s="164">
        <v>43.6</v>
      </c>
      <c r="H470" s="164">
        <v>40.1</v>
      </c>
      <c r="I470" s="164">
        <v>40.9</v>
      </c>
      <c r="J470" s="159">
        <v>43</v>
      </c>
      <c r="K470" s="164">
        <v>39.9</v>
      </c>
      <c r="L470" s="164">
        <v>41.6</v>
      </c>
      <c r="M470"/>
      <c r="N470"/>
      <c r="O470"/>
      <c r="P470"/>
      <c r="Q470"/>
    </row>
    <row r="471" spans="1:17" x14ac:dyDescent="0.2">
      <c r="A471" s="158" t="s">
        <v>452</v>
      </c>
      <c r="B471" s="158" t="s">
        <v>598</v>
      </c>
      <c r="C471" s="165">
        <v>532.9</v>
      </c>
      <c r="D471" s="165">
        <v>563.5</v>
      </c>
      <c r="E471" s="165">
        <v>542.70000000000005</v>
      </c>
      <c r="F471" s="165">
        <v>538.70000000000005</v>
      </c>
      <c r="G471" s="165">
        <v>539.29999999999995</v>
      </c>
      <c r="H471" s="165">
        <v>553.1</v>
      </c>
      <c r="I471" s="165">
        <v>442.9</v>
      </c>
      <c r="J471" s="165">
        <v>502.9</v>
      </c>
      <c r="K471" s="165">
        <v>412.9</v>
      </c>
      <c r="L471" s="165">
        <v>403.4</v>
      </c>
      <c r="M471"/>
      <c r="N471"/>
      <c r="O471"/>
      <c r="P471"/>
      <c r="Q471"/>
    </row>
    <row r="472" spans="1:17" x14ac:dyDescent="0.2">
      <c r="A472"/>
      <c r="B472"/>
      <c r="C472"/>
      <c r="D472"/>
      <c r="E472"/>
      <c r="F472"/>
      <c r="G472"/>
      <c r="H472"/>
      <c r="I472"/>
      <c r="J472"/>
      <c r="K472"/>
      <c r="L472"/>
      <c r="M472"/>
      <c r="N472"/>
      <c r="O472"/>
      <c r="P472"/>
      <c r="Q472"/>
    </row>
    <row r="473" spans="1:17" x14ac:dyDescent="0.2">
      <c r="A473"/>
      <c r="B473"/>
      <c r="C473"/>
      <c r="D473"/>
      <c r="E473"/>
      <c r="F473"/>
      <c r="G473"/>
      <c r="H473"/>
      <c r="I473"/>
      <c r="J473"/>
      <c r="K473"/>
      <c r="L473"/>
      <c r="M473"/>
      <c r="N473"/>
      <c r="O473"/>
      <c r="P473"/>
      <c r="Q473"/>
    </row>
    <row r="474" spans="1:17" x14ac:dyDescent="0.2">
      <c r="A474"/>
      <c r="B474"/>
      <c r="C474"/>
      <c r="D474"/>
      <c r="E474"/>
      <c r="F474"/>
      <c r="G474"/>
      <c r="H474"/>
      <c r="I474"/>
      <c r="J474"/>
      <c r="K474"/>
      <c r="L474"/>
      <c r="M474"/>
      <c r="N474"/>
      <c r="O474"/>
      <c r="P474"/>
      <c r="Q474"/>
    </row>
    <row r="475" spans="1:17" ht="26" x14ac:dyDescent="0.3">
      <c r="A475" s="219" t="s">
        <v>599</v>
      </c>
      <c r="B475"/>
      <c r="C475"/>
      <c r="D475"/>
      <c r="E475"/>
      <c r="F475"/>
      <c r="G475"/>
      <c r="H475"/>
      <c r="I475" t="s">
        <v>456</v>
      </c>
      <c r="J475" t="s">
        <v>600</v>
      </c>
      <c r="K475"/>
      <c r="L475"/>
      <c r="M475"/>
      <c r="N475"/>
      <c r="O475"/>
      <c r="P475"/>
      <c r="Q475"/>
    </row>
    <row r="476" spans="1:17" x14ac:dyDescent="0.2">
      <c r="A476" s="155" t="s">
        <v>101</v>
      </c>
      <c r="B476" s="175" t="s">
        <v>123</v>
      </c>
      <c r="C476"/>
      <c r="D476"/>
      <c r="E476"/>
      <c r="F476"/>
      <c r="G476"/>
      <c r="H476"/>
      <c r="I476"/>
      <c r="J476"/>
      <c r="K476"/>
      <c r="L476"/>
      <c r="M476"/>
      <c r="N476"/>
      <c r="O476"/>
      <c r="P476"/>
      <c r="Q476"/>
    </row>
    <row r="477" spans="1:17" x14ac:dyDescent="0.2">
      <c r="A477" s="156" t="s">
        <v>318</v>
      </c>
      <c r="B477" s="157" t="s">
        <v>307</v>
      </c>
      <c r="C477"/>
      <c r="D477"/>
      <c r="E477"/>
      <c r="F477"/>
      <c r="G477"/>
      <c r="H477"/>
      <c r="I477"/>
      <c r="J477"/>
      <c r="K477"/>
      <c r="L477"/>
      <c r="M477"/>
      <c r="N477"/>
      <c r="O477"/>
      <c r="P477"/>
      <c r="Q477"/>
    </row>
    <row r="478" spans="1:17" x14ac:dyDescent="0.2">
      <c r="A478" s="158" t="s">
        <v>37</v>
      </c>
      <c r="B478" s="164">
        <v>50.5</v>
      </c>
      <c r="C478"/>
      <c r="D478"/>
      <c r="E478"/>
      <c r="F478"/>
      <c r="G478"/>
      <c r="H478"/>
      <c r="I478"/>
      <c r="J478"/>
      <c r="K478"/>
      <c r="L478"/>
      <c r="M478"/>
      <c r="N478"/>
      <c r="O478"/>
      <c r="P478"/>
      <c r="Q478"/>
    </row>
    <row r="479" spans="1:17" x14ac:dyDescent="0.2">
      <c r="A479" s="158" t="s">
        <v>38</v>
      </c>
      <c r="B479" s="165">
        <v>8.3000000000000007</v>
      </c>
      <c r="C479"/>
      <c r="D479"/>
      <c r="E479"/>
      <c r="F479"/>
      <c r="G479"/>
      <c r="H479"/>
      <c r="I479"/>
      <c r="J479"/>
      <c r="K479"/>
      <c r="L479"/>
      <c r="M479"/>
      <c r="N479"/>
      <c r="O479"/>
      <c r="P479"/>
      <c r="Q479"/>
    </row>
    <row r="480" spans="1:17" x14ac:dyDescent="0.2">
      <c r="A480" s="158" t="s">
        <v>41</v>
      </c>
      <c r="B480" s="164">
        <v>42.9</v>
      </c>
      <c r="C480"/>
      <c r="D480"/>
      <c r="E480"/>
      <c r="F480"/>
      <c r="G480"/>
      <c r="H480"/>
      <c r="I480"/>
      <c r="J480"/>
      <c r="K480"/>
      <c r="L480"/>
      <c r="M480"/>
      <c r="N480"/>
      <c r="O480"/>
      <c r="P480"/>
      <c r="Q480"/>
    </row>
    <row r="481" spans="1:17" x14ac:dyDescent="0.2">
      <c r="A481" s="158" t="s">
        <v>44</v>
      </c>
      <c r="B481" s="165">
        <v>19.2</v>
      </c>
      <c r="C481"/>
      <c r="D481"/>
      <c r="E481"/>
      <c r="F481"/>
      <c r="G481"/>
      <c r="H481"/>
      <c r="I481"/>
      <c r="J481"/>
      <c r="K481"/>
      <c r="L481"/>
      <c r="M481"/>
      <c r="N481"/>
      <c r="O481"/>
      <c r="P481"/>
      <c r="Q481"/>
    </row>
    <row r="482" spans="1:17" x14ac:dyDescent="0.2">
      <c r="A482" s="158" t="s">
        <v>45</v>
      </c>
      <c r="B482" s="164">
        <v>31.6</v>
      </c>
      <c r="C482"/>
      <c r="D482"/>
      <c r="E482"/>
      <c r="F482"/>
      <c r="G482"/>
      <c r="H482"/>
      <c r="I482"/>
      <c r="J482"/>
      <c r="K482"/>
      <c r="L482"/>
      <c r="M482"/>
      <c r="N482"/>
      <c r="O482"/>
      <c r="P482"/>
      <c r="Q482"/>
    </row>
    <row r="483" spans="1:17" x14ac:dyDescent="0.2">
      <c r="A483" s="158" t="s">
        <v>46</v>
      </c>
      <c r="B483" s="165">
        <v>41.6</v>
      </c>
      <c r="C483"/>
      <c r="D483"/>
      <c r="E483"/>
      <c r="F483"/>
      <c r="G483"/>
      <c r="H483"/>
      <c r="I483"/>
      <c r="J483"/>
      <c r="K483"/>
      <c r="L483"/>
      <c r="M483"/>
      <c r="N483"/>
      <c r="O483"/>
      <c r="P483"/>
      <c r="Q483"/>
    </row>
    <row r="484" spans="1:17" x14ac:dyDescent="0.2">
      <c r="A484" s="158" t="s">
        <v>47</v>
      </c>
      <c r="B484" s="164">
        <v>10.5</v>
      </c>
      <c r="C484"/>
      <c r="D484"/>
      <c r="E484"/>
      <c r="F484"/>
      <c r="G484"/>
      <c r="H484"/>
      <c r="I484"/>
      <c r="J484"/>
      <c r="K484"/>
      <c r="L484"/>
      <c r="M484"/>
      <c r="N484"/>
      <c r="O484"/>
      <c r="P484"/>
      <c r="Q484"/>
    </row>
    <row r="485" spans="1:17" x14ac:dyDescent="0.2">
      <c r="A485" s="158" t="s">
        <v>48</v>
      </c>
      <c r="B485" s="165">
        <v>45.4</v>
      </c>
      <c r="C485"/>
      <c r="D485"/>
      <c r="E485"/>
      <c r="F485"/>
      <c r="G485"/>
      <c r="H485"/>
      <c r="I485"/>
      <c r="J485"/>
      <c r="K485"/>
      <c r="L485"/>
      <c r="M485"/>
      <c r="N485"/>
      <c r="O485"/>
      <c r="P485"/>
      <c r="Q485"/>
    </row>
    <row r="486" spans="1:17" x14ac:dyDescent="0.2">
      <c r="A486" s="158" t="s">
        <v>80</v>
      </c>
      <c r="B486" s="164">
        <v>18.100000000000001</v>
      </c>
      <c r="C486"/>
      <c r="D486"/>
      <c r="E486"/>
      <c r="F486"/>
      <c r="G486"/>
      <c r="H486"/>
      <c r="I486"/>
      <c r="J486"/>
      <c r="K486"/>
      <c r="L486"/>
      <c r="M486"/>
      <c r="N486"/>
      <c r="O486"/>
      <c r="P486"/>
      <c r="Q486"/>
    </row>
    <row r="487" spans="1:17" x14ac:dyDescent="0.2">
      <c r="A487" s="158" t="s">
        <v>82</v>
      </c>
      <c r="B487" s="165">
        <v>10.9</v>
      </c>
      <c r="C487"/>
      <c r="D487"/>
      <c r="E487"/>
      <c r="F487"/>
      <c r="G487"/>
      <c r="H487"/>
      <c r="I487"/>
      <c r="J487"/>
      <c r="K487"/>
      <c r="L487"/>
      <c r="M487"/>
      <c r="N487"/>
      <c r="O487"/>
      <c r="P487"/>
      <c r="Q487"/>
    </row>
    <row r="488" spans="1:17" x14ac:dyDescent="0.2">
      <c r="A488" s="158" t="s">
        <v>53</v>
      </c>
      <c r="B488" s="164">
        <v>14.2</v>
      </c>
      <c r="C488"/>
      <c r="D488"/>
      <c r="E488"/>
      <c r="F488"/>
      <c r="G488"/>
      <c r="H488"/>
      <c r="I488"/>
      <c r="J488"/>
      <c r="K488"/>
      <c r="L488"/>
      <c r="M488"/>
      <c r="N488"/>
      <c r="O488"/>
      <c r="P488"/>
      <c r="Q488"/>
    </row>
    <row r="489" spans="1:17" x14ac:dyDescent="0.2">
      <c r="A489" s="158" t="s">
        <v>55</v>
      </c>
      <c r="B489" s="165">
        <v>51.1</v>
      </c>
      <c r="C489"/>
      <c r="D489"/>
      <c r="E489"/>
      <c r="F489"/>
      <c r="G489"/>
      <c r="H489"/>
      <c r="I489"/>
      <c r="J489"/>
      <c r="K489"/>
      <c r="L489"/>
      <c r="M489"/>
      <c r="N489"/>
      <c r="O489"/>
      <c r="P489"/>
      <c r="Q489"/>
    </row>
    <row r="490" spans="1:17" x14ac:dyDescent="0.2">
      <c r="A490" s="158" t="s">
        <v>56</v>
      </c>
      <c r="B490" s="164">
        <v>54.7</v>
      </c>
      <c r="C490"/>
      <c r="D490"/>
      <c r="E490"/>
      <c r="F490"/>
      <c r="G490"/>
      <c r="H490"/>
      <c r="I490"/>
      <c r="J490"/>
      <c r="K490"/>
      <c r="L490"/>
      <c r="M490"/>
      <c r="N490"/>
      <c r="O490"/>
      <c r="P490"/>
      <c r="Q490"/>
    </row>
    <row r="491" spans="1:17" x14ac:dyDescent="0.2">
      <c r="A491" s="158" t="s">
        <v>57</v>
      </c>
      <c r="B491" s="165">
        <v>13.5</v>
      </c>
      <c r="C491"/>
      <c r="D491"/>
      <c r="E491"/>
      <c r="F491"/>
      <c r="G491"/>
      <c r="H491"/>
      <c r="I491"/>
      <c r="J491"/>
      <c r="K491"/>
      <c r="L491"/>
      <c r="M491"/>
      <c r="N491"/>
      <c r="O491"/>
      <c r="P491"/>
      <c r="Q491"/>
    </row>
    <row r="492" spans="1:17" x14ac:dyDescent="0.2">
      <c r="A492" s="158" t="s">
        <v>58</v>
      </c>
      <c r="B492" s="164">
        <v>20.2</v>
      </c>
      <c r="C492"/>
      <c r="D492"/>
      <c r="E492"/>
      <c r="F492"/>
      <c r="G492"/>
      <c r="H492"/>
      <c r="I492"/>
      <c r="J492"/>
      <c r="K492"/>
      <c r="L492"/>
      <c r="M492"/>
      <c r="N492"/>
      <c r="O492"/>
      <c r="P492"/>
      <c r="Q492"/>
    </row>
    <row r="493" spans="1:17" x14ac:dyDescent="0.2">
      <c r="A493" s="158" t="s">
        <v>59</v>
      </c>
      <c r="B493" s="165">
        <v>8.6999999999999993</v>
      </c>
      <c r="C493"/>
      <c r="D493"/>
      <c r="E493"/>
      <c r="F493"/>
      <c r="G493"/>
      <c r="H493"/>
      <c r="I493"/>
      <c r="J493"/>
      <c r="K493"/>
      <c r="L493"/>
      <c r="M493"/>
      <c r="N493"/>
      <c r="O493"/>
      <c r="P493"/>
      <c r="Q493"/>
    </row>
    <row r="494" spans="1:17" x14ac:dyDescent="0.2">
      <c r="A494" s="158" t="s">
        <v>60</v>
      </c>
      <c r="B494" s="164">
        <v>19.5</v>
      </c>
      <c r="C494"/>
      <c r="D494"/>
      <c r="E494"/>
      <c r="F494"/>
      <c r="G494"/>
      <c r="H494"/>
      <c r="I494"/>
      <c r="J494"/>
      <c r="K494"/>
      <c r="L494"/>
      <c r="M494"/>
      <c r="N494"/>
      <c r="O494"/>
      <c r="P494"/>
      <c r="Q494"/>
    </row>
    <row r="495" spans="1:17" x14ac:dyDescent="0.2">
      <c r="A495" s="158" t="s">
        <v>86</v>
      </c>
      <c r="B495" s="165">
        <v>18.600000000000001</v>
      </c>
      <c r="C495"/>
      <c r="D495"/>
      <c r="E495"/>
      <c r="F495"/>
      <c r="G495"/>
      <c r="H495"/>
      <c r="I495"/>
      <c r="J495"/>
      <c r="K495"/>
      <c r="L495"/>
      <c r="M495"/>
      <c r="N495"/>
      <c r="O495"/>
      <c r="P495"/>
      <c r="Q495"/>
    </row>
    <row r="496" spans="1:17" x14ac:dyDescent="0.2">
      <c r="A496" s="158" t="s">
        <v>63</v>
      </c>
      <c r="B496" s="164">
        <v>64.3</v>
      </c>
      <c r="C496"/>
      <c r="D496"/>
      <c r="E496"/>
      <c r="F496"/>
      <c r="G496"/>
      <c r="H496"/>
      <c r="I496"/>
      <c r="J496"/>
      <c r="K496"/>
      <c r="L496"/>
      <c r="M496"/>
      <c r="N496"/>
      <c r="O496"/>
      <c r="P496"/>
      <c r="Q496"/>
    </row>
    <row r="497" spans="1:18" x14ac:dyDescent="0.2">
      <c r="A497" s="158" t="s">
        <v>66</v>
      </c>
      <c r="B497" s="165">
        <v>43.8</v>
      </c>
      <c r="C497"/>
      <c r="D497"/>
      <c r="E497"/>
      <c r="F497"/>
      <c r="G497"/>
      <c r="H497"/>
      <c r="I497"/>
      <c r="J497"/>
      <c r="K497"/>
      <c r="L497"/>
      <c r="M497"/>
      <c r="N497"/>
      <c r="O497"/>
      <c r="P497"/>
      <c r="Q497"/>
    </row>
    <row r="498" spans="1:18" x14ac:dyDescent="0.2">
      <c r="A498" s="158" t="s">
        <v>601</v>
      </c>
      <c r="B498" s="164">
        <v>6.9</v>
      </c>
      <c r="C498"/>
      <c r="D498"/>
      <c r="E498"/>
      <c r="F498"/>
      <c r="G498"/>
      <c r="H498"/>
      <c r="I498"/>
      <c r="J498"/>
      <c r="K498"/>
      <c r="L498"/>
      <c r="M498"/>
      <c r="N498"/>
      <c r="O498"/>
      <c r="P498"/>
      <c r="Q498"/>
    </row>
    <row r="499" spans="1:18" x14ac:dyDescent="0.2">
      <c r="A499" s="158" t="s">
        <v>71</v>
      </c>
      <c r="B499" s="165">
        <v>11.3</v>
      </c>
      <c r="C499"/>
      <c r="D499"/>
      <c r="E499"/>
      <c r="F499"/>
      <c r="G499"/>
      <c r="H499"/>
      <c r="I499"/>
      <c r="J499"/>
      <c r="K499"/>
      <c r="L499"/>
      <c r="M499"/>
      <c r="N499"/>
      <c r="O499"/>
      <c r="P499"/>
      <c r="Q499"/>
    </row>
    <row r="500" spans="1:18" x14ac:dyDescent="0.2">
      <c r="A500"/>
      <c r="B500"/>
      <c r="C500"/>
      <c r="D500"/>
      <c r="E500"/>
      <c r="F500"/>
      <c r="G500"/>
      <c r="H500"/>
      <c r="I500"/>
      <c r="J500"/>
      <c r="K500"/>
      <c r="L500"/>
      <c r="M500"/>
      <c r="N500"/>
      <c r="O500"/>
      <c r="P500"/>
      <c r="Q500"/>
    </row>
    <row r="501" spans="1:18" x14ac:dyDescent="0.2">
      <c r="A501"/>
      <c r="B501"/>
      <c r="C501"/>
      <c r="D501"/>
      <c r="E501"/>
      <c r="F501"/>
      <c r="G501"/>
      <c r="H501"/>
      <c r="I501"/>
      <c r="J501"/>
      <c r="K501"/>
      <c r="L501"/>
      <c r="M501"/>
      <c r="N501"/>
      <c r="O501"/>
      <c r="P501"/>
      <c r="Q501"/>
    </row>
    <row r="502" spans="1:18" x14ac:dyDescent="0.2">
      <c r="A502"/>
      <c r="B502"/>
      <c r="C502"/>
      <c r="D502"/>
      <c r="E502"/>
      <c r="F502"/>
      <c r="G502"/>
      <c r="H502"/>
      <c r="I502"/>
      <c r="J502"/>
      <c r="K502"/>
      <c r="L502"/>
      <c r="M502"/>
      <c r="N502"/>
      <c r="O502"/>
      <c r="P502"/>
      <c r="Q502"/>
    </row>
    <row r="503" spans="1:18" x14ac:dyDescent="0.2">
      <c r="A503"/>
      <c r="B503"/>
      <c r="C503"/>
      <c r="D503"/>
      <c r="E503"/>
      <c r="F503"/>
      <c r="G503"/>
      <c r="H503"/>
      <c r="I503"/>
      <c r="J503"/>
      <c r="K503"/>
      <c r="L503"/>
      <c r="M503"/>
      <c r="N503"/>
      <c r="O503"/>
      <c r="P503"/>
      <c r="Q503"/>
    </row>
    <row r="504" spans="1:18" x14ac:dyDescent="0.2">
      <c r="A504"/>
      <c r="B504"/>
      <c r="C504"/>
      <c r="D504"/>
      <c r="E504"/>
      <c r="F504"/>
      <c r="G504"/>
      <c r="H504"/>
      <c r="I504"/>
      <c r="J504"/>
      <c r="K504"/>
      <c r="L504"/>
      <c r="M504"/>
      <c r="N504"/>
      <c r="O504"/>
      <c r="P504"/>
      <c r="Q504"/>
    </row>
    <row r="505" spans="1:18" ht="26" x14ac:dyDescent="0.3">
      <c r="A505" s="219" t="s">
        <v>910</v>
      </c>
      <c r="B505"/>
      <c r="C505"/>
      <c r="D505"/>
      <c r="E505"/>
      <c r="F505"/>
      <c r="G505"/>
      <c r="H505"/>
      <c r="I505"/>
      <c r="J505"/>
      <c r="K505"/>
      <c r="L505"/>
      <c r="M505"/>
      <c r="N505"/>
      <c r="O505"/>
      <c r="P505"/>
      <c r="Q505"/>
    </row>
    <row r="506" spans="1:18" x14ac:dyDescent="0.2">
      <c r="A506" s="442" t="s">
        <v>906</v>
      </c>
      <c r="B506" s="504" t="s">
        <v>907</v>
      </c>
      <c r="C506" s="505"/>
      <c r="D506" s="504" t="s">
        <v>908</v>
      </c>
      <c r="E506" s="505"/>
      <c r="F506" s="504" t="s">
        <v>909</v>
      </c>
      <c r="G506" s="505"/>
      <c r="H506" s="443"/>
      <c r="I506" s="443"/>
      <c r="J506" s="443"/>
      <c r="K506" s="443"/>
      <c r="L506" s="442" t="s">
        <v>906</v>
      </c>
      <c r="M506" s="504" t="s">
        <v>907</v>
      </c>
      <c r="N506" s="505"/>
      <c r="O506" s="504" t="s">
        <v>908</v>
      </c>
      <c r="P506" s="505"/>
      <c r="Q506" s="504" t="s">
        <v>909</v>
      </c>
      <c r="R506" s="505"/>
    </row>
    <row r="507" spans="1:18" x14ac:dyDescent="0.2">
      <c r="A507" s="444" t="s">
        <v>318</v>
      </c>
      <c r="B507" s="445"/>
      <c r="C507" s="445"/>
      <c r="D507" s="445"/>
      <c r="E507" s="445"/>
      <c r="F507" s="445"/>
      <c r="G507" s="445"/>
      <c r="H507" s="443"/>
      <c r="I507" s="443"/>
      <c r="J507" s="443"/>
      <c r="K507" s="443"/>
      <c r="L507" s="444" t="s">
        <v>318</v>
      </c>
      <c r="M507" s="445"/>
      <c r="N507" s="445"/>
      <c r="O507" s="445"/>
      <c r="P507" s="445"/>
      <c r="Q507" s="445"/>
      <c r="R507" s="445"/>
    </row>
    <row r="508" spans="1:18" x14ac:dyDescent="0.2">
      <c r="A508" s="446" t="s">
        <v>46</v>
      </c>
      <c r="B508" s="447">
        <v>4.2</v>
      </c>
      <c r="C508" s="447"/>
      <c r="D508" s="447">
        <v>50.3</v>
      </c>
      <c r="E508" s="447"/>
      <c r="F508" s="447">
        <v>14.7</v>
      </c>
      <c r="G508" s="447"/>
      <c r="H508" s="443"/>
      <c r="I508" s="443"/>
      <c r="J508" s="443"/>
      <c r="K508" s="443"/>
      <c r="L508" s="446" t="s">
        <v>46</v>
      </c>
      <c r="M508" s="447">
        <v>4.3</v>
      </c>
      <c r="N508" s="447"/>
      <c r="O508" s="447">
        <v>50.3</v>
      </c>
      <c r="P508" s="447"/>
      <c r="Q508" s="447">
        <v>14.4</v>
      </c>
      <c r="R508" s="447"/>
    </row>
    <row r="509" spans="1:18" x14ac:dyDescent="0.2">
      <c r="A509" s="446" t="s">
        <v>45</v>
      </c>
      <c r="B509" s="448">
        <v>2.6</v>
      </c>
      <c r="C509" s="448"/>
      <c r="D509" s="448">
        <v>46.4</v>
      </c>
      <c r="E509" s="448"/>
      <c r="F509" s="448">
        <v>16.2</v>
      </c>
      <c r="G509" s="448"/>
      <c r="H509" s="443"/>
      <c r="I509" s="443"/>
      <c r="J509" s="443"/>
      <c r="K509" s="443"/>
      <c r="L509" s="446" t="s">
        <v>45</v>
      </c>
      <c r="M509" s="448">
        <v>2.4</v>
      </c>
      <c r="N509" s="448"/>
      <c r="O509" s="448">
        <v>45.3</v>
      </c>
      <c r="P509" s="448"/>
      <c r="Q509" s="448">
        <v>15.4</v>
      </c>
      <c r="R509" s="448"/>
    </row>
    <row r="510" spans="1:18" x14ac:dyDescent="0.2">
      <c r="A510" s="446" t="s">
        <v>48</v>
      </c>
      <c r="B510" s="447">
        <v>3.7</v>
      </c>
      <c r="C510" s="447"/>
      <c r="D510" s="447">
        <v>52.5</v>
      </c>
      <c r="E510" s="447"/>
      <c r="F510" s="447">
        <v>10.5</v>
      </c>
      <c r="G510" s="447"/>
      <c r="H510" s="443"/>
      <c r="I510" s="443"/>
      <c r="J510" s="443"/>
      <c r="K510" s="443"/>
      <c r="L510" s="446" t="s">
        <v>48</v>
      </c>
      <c r="M510" s="447">
        <v>3.9</v>
      </c>
      <c r="N510" s="447"/>
      <c r="O510" s="447">
        <v>51.4</v>
      </c>
      <c r="P510" s="447"/>
      <c r="Q510" s="447">
        <v>11.4</v>
      </c>
      <c r="R510" s="447"/>
    </row>
    <row r="511" spans="1:18" x14ac:dyDescent="0.2">
      <c r="A511" s="446" t="s">
        <v>41</v>
      </c>
      <c r="B511" s="448">
        <v>2.4</v>
      </c>
      <c r="C511" s="448"/>
      <c r="D511" s="448">
        <v>47</v>
      </c>
      <c r="E511" s="448"/>
      <c r="F511" s="448">
        <v>16.399999999999999</v>
      </c>
      <c r="G511" s="448"/>
      <c r="H511" s="443"/>
      <c r="I511" s="443"/>
      <c r="J511" s="443"/>
      <c r="K511" s="443"/>
      <c r="L511" s="446" t="s">
        <v>41</v>
      </c>
      <c r="M511" s="448">
        <v>2.7</v>
      </c>
      <c r="N511" s="448"/>
      <c r="O511" s="448">
        <v>45.2</v>
      </c>
      <c r="P511" s="448"/>
      <c r="Q511" s="448">
        <v>18.5</v>
      </c>
      <c r="R511" s="448"/>
    </row>
    <row r="512" spans="1:18" x14ac:dyDescent="0.2">
      <c r="A512" s="446" t="s">
        <v>37</v>
      </c>
      <c r="B512" s="447">
        <v>3.3</v>
      </c>
      <c r="C512" s="447"/>
      <c r="D512" s="447">
        <v>48.8</v>
      </c>
      <c r="E512" s="447"/>
      <c r="F512" s="447">
        <v>13.7</v>
      </c>
      <c r="G512" s="447"/>
      <c r="H512" s="443"/>
      <c r="I512" s="443"/>
      <c r="J512" s="443"/>
      <c r="K512" s="443"/>
      <c r="L512" s="446" t="s">
        <v>37</v>
      </c>
      <c r="M512" s="447">
        <v>3.2</v>
      </c>
      <c r="N512" s="447"/>
      <c r="O512" s="447">
        <v>48</v>
      </c>
      <c r="P512" s="447"/>
      <c r="Q512" s="447">
        <v>15.9</v>
      </c>
      <c r="R512" s="447"/>
    </row>
    <row r="513" spans="1:18" x14ac:dyDescent="0.2">
      <c r="A513" s="446" t="s">
        <v>55</v>
      </c>
      <c r="B513" s="448">
        <v>2.2999999999999998</v>
      </c>
      <c r="C513" s="448"/>
      <c r="D513" s="448">
        <v>50</v>
      </c>
      <c r="E513" s="448"/>
      <c r="F513" s="448">
        <v>12.9</v>
      </c>
      <c r="G513" s="448"/>
      <c r="H513" s="443"/>
      <c r="I513" s="443"/>
      <c r="J513" s="443"/>
      <c r="K513" s="443"/>
      <c r="L513" s="446" t="s">
        <v>55</v>
      </c>
      <c r="M513" s="448">
        <v>2.9</v>
      </c>
      <c r="N513" s="448"/>
      <c r="O513" s="448">
        <v>48.9</v>
      </c>
      <c r="P513" s="448"/>
      <c r="Q513" s="448">
        <v>14.1</v>
      </c>
      <c r="R513" s="448"/>
    </row>
    <row r="514" spans="1:18" x14ac:dyDescent="0.2">
      <c r="A514"/>
      <c r="B514"/>
      <c r="C514"/>
      <c r="D514"/>
      <c r="E514"/>
      <c r="F514"/>
      <c r="G514"/>
      <c r="H514"/>
      <c r="I514"/>
      <c r="J514"/>
      <c r="K514"/>
      <c r="L514"/>
      <c r="M514"/>
      <c r="N514"/>
      <c r="O514"/>
      <c r="P514"/>
      <c r="Q514"/>
    </row>
    <row r="515" spans="1:18" x14ac:dyDescent="0.2">
      <c r="A515"/>
      <c r="B515"/>
      <c r="C515"/>
      <c r="D515"/>
      <c r="E515"/>
      <c r="F515"/>
      <c r="G515"/>
      <c r="H515"/>
      <c r="I515"/>
      <c r="J515"/>
      <c r="K515"/>
      <c r="L515"/>
      <c r="M515"/>
      <c r="N515"/>
      <c r="O515"/>
      <c r="P515"/>
      <c r="Q515"/>
    </row>
    <row r="516" spans="1:18" x14ac:dyDescent="0.2">
      <c r="A516"/>
      <c r="B516"/>
      <c r="C516"/>
      <c r="D516"/>
      <c r="E516"/>
      <c r="F516"/>
      <c r="G516"/>
      <c r="H516"/>
      <c r="I516"/>
      <c r="J516"/>
      <c r="K516"/>
      <c r="L516"/>
      <c r="M516"/>
      <c r="N516"/>
      <c r="O516"/>
      <c r="P516"/>
      <c r="Q516"/>
    </row>
    <row r="517" spans="1:18" x14ac:dyDescent="0.2">
      <c r="A517"/>
      <c r="B517"/>
      <c r="C517"/>
      <c r="D517"/>
      <c r="E517"/>
      <c r="F517"/>
      <c r="G517"/>
      <c r="H517"/>
      <c r="I517"/>
      <c r="J517"/>
      <c r="K517"/>
      <c r="L517"/>
      <c r="M517"/>
      <c r="N517"/>
      <c r="O517"/>
      <c r="P517"/>
      <c r="Q517"/>
    </row>
    <row r="518" spans="1:18" x14ac:dyDescent="0.2">
      <c r="B518" s="1">
        <v>2014</v>
      </c>
      <c r="C518" s="1">
        <v>2023</v>
      </c>
    </row>
    <row r="519" spans="1:18" x14ac:dyDescent="0.2">
      <c r="A519" s="1" t="s">
        <v>907</v>
      </c>
      <c r="B519" s="1">
        <v>4.2</v>
      </c>
      <c r="C519" s="1">
        <v>4.3</v>
      </c>
    </row>
    <row r="520" spans="1:18" x14ac:dyDescent="0.2">
      <c r="A520" s="1" t="s">
        <v>908</v>
      </c>
      <c r="B520" s="1">
        <v>50.3</v>
      </c>
      <c r="C520" s="1">
        <v>50.3</v>
      </c>
    </row>
    <row r="521" spans="1:18" x14ac:dyDescent="0.2">
      <c r="A521" s="1" t="s">
        <v>909</v>
      </c>
      <c r="B521" s="1">
        <v>14.7</v>
      </c>
      <c r="C521" s="1">
        <v>14.4</v>
      </c>
    </row>
  </sheetData>
  <mergeCells count="72">
    <mergeCell ref="A300:B300"/>
    <mergeCell ref="B294:C296"/>
    <mergeCell ref="P177:Q177"/>
    <mergeCell ref="B141:C143"/>
    <mergeCell ref="B2:C4"/>
    <mergeCell ref="B177:C177"/>
    <mergeCell ref="D177:E177"/>
    <mergeCell ref="F177:G177"/>
    <mergeCell ref="B208:C208"/>
    <mergeCell ref="D208:E208"/>
    <mergeCell ref="F208:G208"/>
    <mergeCell ref="H208:I208"/>
    <mergeCell ref="J208:K208"/>
    <mergeCell ref="L208:M208"/>
    <mergeCell ref="N208:O208"/>
    <mergeCell ref="P208:Q208"/>
    <mergeCell ref="R177:S177"/>
    <mergeCell ref="T177:U177"/>
    <mergeCell ref="B189:C189"/>
    <mergeCell ref="D189:E189"/>
    <mergeCell ref="F189:G189"/>
    <mergeCell ref="H189:I189"/>
    <mergeCell ref="J189:K189"/>
    <mergeCell ref="L189:M189"/>
    <mergeCell ref="N189:O189"/>
    <mergeCell ref="P189:Q189"/>
    <mergeCell ref="R189:S189"/>
    <mergeCell ref="T189:U189"/>
    <mergeCell ref="H177:I177"/>
    <mergeCell ref="J177:K177"/>
    <mergeCell ref="L177:M177"/>
    <mergeCell ref="N177:O177"/>
    <mergeCell ref="AN208:AO208"/>
    <mergeCell ref="V208:W208"/>
    <mergeCell ref="X208:Y208"/>
    <mergeCell ref="Z208:AA208"/>
    <mergeCell ref="AB208:AC208"/>
    <mergeCell ref="AD208:AE208"/>
    <mergeCell ref="AP208:AQ208"/>
    <mergeCell ref="AR208:AS208"/>
    <mergeCell ref="B201:C201"/>
    <mergeCell ref="D201:E201"/>
    <mergeCell ref="F201:G201"/>
    <mergeCell ref="H201:I201"/>
    <mergeCell ref="J201:K201"/>
    <mergeCell ref="L201:M201"/>
    <mergeCell ref="N201:O201"/>
    <mergeCell ref="P201:Q201"/>
    <mergeCell ref="R201:S201"/>
    <mergeCell ref="T201:U201"/>
    <mergeCell ref="AF208:AG208"/>
    <mergeCell ref="AH208:AI208"/>
    <mergeCell ref="AJ208:AK208"/>
    <mergeCell ref="AL208:AM208"/>
    <mergeCell ref="R208:S208"/>
    <mergeCell ref="T208:U208"/>
    <mergeCell ref="B229:C229"/>
    <mergeCell ref="D229:E229"/>
    <mergeCell ref="F229:G229"/>
    <mergeCell ref="H229:I229"/>
    <mergeCell ref="J229:K229"/>
    <mergeCell ref="L229:M229"/>
    <mergeCell ref="N229:O229"/>
    <mergeCell ref="P229:Q229"/>
    <mergeCell ref="R229:S229"/>
    <mergeCell ref="T229:U229"/>
    <mergeCell ref="Q506:R506"/>
    <mergeCell ref="B506:C506"/>
    <mergeCell ref="D506:E506"/>
    <mergeCell ref="F506:G506"/>
    <mergeCell ref="M506:N506"/>
    <mergeCell ref="O506:P506"/>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93536-A6D4-B64A-8083-D7C8DBE135C7}">
  <dimension ref="A1:AQ516"/>
  <sheetViews>
    <sheetView topLeftCell="A444" zoomScaleNormal="100" workbookViewId="0">
      <selection activeCell="G455" sqref="G455:P455"/>
    </sheetView>
  </sheetViews>
  <sheetFormatPr baseColWidth="10" defaultRowHeight="16" x14ac:dyDescent="0.2"/>
  <cols>
    <col min="2" max="2" width="1.83203125" style="1" customWidth="1"/>
    <col min="3" max="3" width="10.83203125" style="1"/>
    <col min="4" max="4" width="10.83203125" style="1" customWidth="1"/>
    <col min="5" max="17" width="10.83203125" style="1"/>
    <col min="18" max="18" width="11.6640625" style="1" customWidth="1"/>
    <col min="19" max="31" width="10.83203125" style="1"/>
    <col min="32" max="32" width="10.83203125" style="291"/>
    <col min="33" max="16384" width="10.83203125" style="1"/>
  </cols>
  <sheetData>
    <row r="1" spans="3:32" ht="26" x14ac:dyDescent="0.3">
      <c r="AF1" s="290" t="s">
        <v>704</v>
      </c>
    </row>
    <row r="2" spans="3:32" ht="26" x14ac:dyDescent="0.3">
      <c r="C2" s="15" t="s">
        <v>285</v>
      </c>
    </row>
    <row r="3" spans="3:32" x14ac:dyDescent="0.2">
      <c r="C3" s="16" t="s">
        <v>112</v>
      </c>
      <c r="D3" s="17" t="s">
        <v>113</v>
      </c>
      <c r="E3" s="17" t="s">
        <v>114</v>
      </c>
      <c r="F3" s="17" t="s">
        <v>115</v>
      </c>
      <c r="G3" s="17" t="s">
        <v>116</v>
      </c>
      <c r="H3" s="18" t="s">
        <v>102</v>
      </c>
      <c r="AF3" s="292" t="s">
        <v>662</v>
      </c>
    </row>
    <row r="4" spans="3:32" x14ac:dyDescent="0.2">
      <c r="C4" s="19" t="s">
        <v>46</v>
      </c>
      <c r="D4" s="20" t="s">
        <v>126</v>
      </c>
      <c r="E4" s="21" t="s">
        <v>127</v>
      </c>
      <c r="F4" s="21" t="s">
        <v>128</v>
      </c>
      <c r="G4" s="21" t="s">
        <v>129</v>
      </c>
      <c r="H4" s="22">
        <v>3620.5</v>
      </c>
      <c r="AF4" s="293"/>
    </row>
    <row r="5" spans="3:32" x14ac:dyDescent="0.2">
      <c r="C5" s="19" t="s">
        <v>41</v>
      </c>
      <c r="D5" s="20" t="s">
        <v>126</v>
      </c>
      <c r="E5" s="21" t="s">
        <v>127</v>
      </c>
      <c r="F5" s="21" t="s">
        <v>128</v>
      </c>
      <c r="G5" s="120" t="s">
        <v>129</v>
      </c>
      <c r="H5" s="22">
        <v>3435.4</v>
      </c>
      <c r="AF5" s="294" t="s">
        <v>663</v>
      </c>
    </row>
    <row r="6" spans="3:32" x14ac:dyDescent="0.2">
      <c r="C6" s="19" t="s">
        <v>48</v>
      </c>
      <c r="D6" s="20" t="s">
        <v>126</v>
      </c>
      <c r="E6" s="21" t="s">
        <v>127</v>
      </c>
      <c r="F6" s="21" t="s">
        <v>128</v>
      </c>
      <c r="G6" s="21" t="s">
        <v>129</v>
      </c>
      <c r="H6" s="22">
        <v>3024.6</v>
      </c>
    </row>
    <row r="7" spans="3:32" x14ac:dyDescent="0.2">
      <c r="C7" s="19" t="s">
        <v>45</v>
      </c>
      <c r="D7" s="20" t="s">
        <v>126</v>
      </c>
      <c r="E7" s="21" t="s">
        <v>127</v>
      </c>
      <c r="F7" s="21" t="s">
        <v>128</v>
      </c>
      <c r="G7" s="21" t="s">
        <v>129</v>
      </c>
      <c r="H7" s="22">
        <v>1698.5</v>
      </c>
    </row>
    <row r="8" spans="3:32" x14ac:dyDescent="0.2">
      <c r="C8" s="19" t="s">
        <v>55</v>
      </c>
      <c r="D8" s="20" t="s">
        <v>126</v>
      </c>
      <c r="E8" s="21" t="s">
        <v>127</v>
      </c>
      <c r="F8" s="21" t="s">
        <v>128</v>
      </c>
      <c r="G8" s="120" t="s">
        <v>129</v>
      </c>
      <c r="H8" s="22">
        <v>1024.3</v>
      </c>
    </row>
    <row r="9" spans="3:32" x14ac:dyDescent="0.2">
      <c r="C9" s="23" t="s">
        <v>37</v>
      </c>
      <c r="D9" s="24" t="s">
        <v>126</v>
      </c>
      <c r="E9" s="25" t="s">
        <v>127</v>
      </c>
      <c r="F9" s="25" t="s">
        <v>128</v>
      </c>
      <c r="G9" s="124" t="s">
        <v>129</v>
      </c>
      <c r="H9" s="26">
        <v>708.1</v>
      </c>
    </row>
    <row r="10" spans="3:32" x14ac:dyDescent="0.2">
      <c r="C10" s="101"/>
      <c r="D10" s="101"/>
      <c r="E10" s="101"/>
      <c r="F10" s="101"/>
      <c r="G10" s="101"/>
      <c r="H10" s="101"/>
    </row>
    <row r="11" spans="3:32" x14ac:dyDescent="0.2">
      <c r="C11" s="27" t="s">
        <v>143</v>
      </c>
      <c r="D11" s="137"/>
      <c r="E11" s="137"/>
      <c r="F11" s="137" t="str">
        <f>F9</f>
        <v>EUR million</v>
      </c>
      <c r="G11" s="137"/>
      <c r="H11" s="138">
        <f>SUM(H4:H9)</f>
        <v>13511.4</v>
      </c>
    </row>
    <row r="12" spans="3:32" x14ac:dyDescent="0.2">
      <c r="C12" s="28" t="s">
        <v>145</v>
      </c>
      <c r="D12" s="101"/>
      <c r="E12" s="101"/>
      <c r="F12" s="101"/>
      <c r="G12" s="101"/>
      <c r="H12" s="139">
        <f>H4/H11</f>
        <v>0.26795890877333217</v>
      </c>
    </row>
    <row r="17" spans="3:43" ht="26" x14ac:dyDescent="0.3">
      <c r="C17" s="15" t="s">
        <v>144</v>
      </c>
    </row>
    <row r="18" spans="3:43" x14ac:dyDescent="0.2">
      <c r="C18" s="29" t="s">
        <v>112</v>
      </c>
      <c r="D18" s="29" t="s">
        <v>113</v>
      </c>
      <c r="E18" s="29" t="s">
        <v>114</v>
      </c>
      <c r="F18" s="29" t="s">
        <v>115</v>
      </c>
      <c r="G18" s="29" t="s">
        <v>102</v>
      </c>
      <c r="AF18" s="292" t="s">
        <v>664</v>
      </c>
    </row>
    <row r="19" spans="3:43" x14ac:dyDescent="0.2">
      <c r="C19" s="109" t="s">
        <v>48</v>
      </c>
      <c r="D19" s="108" t="s">
        <v>126</v>
      </c>
      <c r="E19" s="109" t="s">
        <v>131</v>
      </c>
      <c r="F19" s="109" t="s">
        <v>132</v>
      </c>
      <c r="G19" s="141">
        <v>535.6</v>
      </c>
      <c r="AF19" s="293"/>
    </row>
    <row r="20" spans="3:43" x14ac:dyDescent="0.2">
      <c r="C20" s="109" t="s">
        <v>41</v>
      </c>
      <c r="D20" s="108" t="s">
        <v>126</v>
      </c>
      <c r="E20" s="109" t="s">
        <v>131</v>
      </c>
      <c r="F20" s="109" t="s">
        <v>132</v>
      </c>
      <c r="G20" s="141">
        <v>399</v>
      </c>
      <c r="AF20" s="295" t="s">
        <v>665</v>
      </c>
    </row>
    <row r="21" spans="3:43" x14ac:dyDescent="0.2">
      <c r="C21" s="109" t="s">
        <v>46</v>
      </c>
      <c r="D21" s="108" t="s">
        <v>126</v>
      </c>
      <c r="E21" s="109" t="s">
        <v>131</v>
      </c>
      <c r="F21" s="109" t="s">
        <v>132</v>
      </c>
      <c r="G21" s="141">
        <v>388.3</v>
      </c>
      <c r="AF21" s="295" t="s">
        <v>666</v>
      </c>
    </row>
    <row r="22" spans="3:43" x14ac:dyDescent="0.2">
      <c r="C22" s="109" t="s">
        <v>45</v>
      </c>
      <c r="D22" s="108" t="s">
        <v>126</v>
      </c>
      <c r="E22" s="109" t="s">
        <v>131</v>
      </c>
      <c r="F22" s="109" t="s">
        <v>132</v>
      </c>
      <c r="G22" s="141">
        <v>305.60000000000002</v>
      </c>
      <c r="R22"/>
    </row>
    <row r="23" spans="3:43" x14ac:dyDescent="0.2">
      <c r="C23" s="109" t="s">
        <v>55</v>
      </c>
      <c r="D23" s="108" t="s">
        <v>126</v>
      </c>
      <c r="E23" s="109" t="s">
        <v>131</v>
      </c>
      <c r="F23" s="109" t="s">
        <v>132</v>
      </c>
      <c r="G23" s="141">
        <v>147.30000000000001</v>
      </c>
      <c r="R23"/>
    </row>
    <row r="24" spans="3:43" x14ac:dyDescent="0.2">
      <c r="C24" s="109" t="s">
        <v>37</v>
      </c>
      <c r="D24" s="108" t="s">
        <v>126</v>
      </c>
      <c r="E24" s="109" t="s">
        <v>131</v>
      </c>
      <c r="F24" s="109" t="s">
        <v>132</v>
      </c>
      <c r="G24" s="141">
        <v>83.9</v>
      </c>
    </row>
    <row r="25" spans="3:43" x14ac:dyDescent="0.2">
      <c r="C25" s="101"/>
      <c r="D25" s="101"/>
      <c r="E25" s="101"/>
      <c r="F25" s="101"/>
      <c r="G25" s="101"/>
    </row>
    <row r="26" spans="3:43" x14ac:dyDescent="0.2">
      <c r="C26" s="140" t="s">
        <v>143</v>
      </c>
      <c r="D26" s="137"/>
      <c r="E26" s="137"/>
      <c r="F26" s="137" t="str">
        <f>F24</f>
        <v>000 tonnes</v>
      </c>
      <c r="G26" s="138">
        <f>SUM(G19:G24)</f>
        <v>1859.7</v>
      </c>
    </row>
    <row r="27" spans="3:43" x14ac:dyDescent="0.2">
      <c r="C27" s="109" t="s">
        <v>146</v>
      </c>
      <c r="D27" s="101"/>
      <c r="E27" s="101"/>
      <c r="F27" s="101"/>
      <c r="G27" s="139">
        <f>G21/G26</f>
        <v>0.20879711781470131</v>
      </c>
    </row>
    <row r="31" spans="3:43" x14ac:dyDescent="0.2">
      <c r="AN31"/>
      <c r="AO31"/>
      <c r="AP31"/>
      <c r="AQ31"/>
    </row>
    <row r="32" spans="3:43" ht="26" x14ac:dyDescent="0.3">
      <c r="C32" s="15" t="s">
        <v>147</v>
      </c>
      <c r="R32" s="32" t="s">
        <v>696</v>
      </c>
      <c r="S32" s="32"/>
      <c r="T32" s="32"/>
      <c r="U32" s="32"/>
      <c r="V32" s="32"/>
      <c r="W32" s="33"/>
      <c r="AG32"/>
      <c r="AH32"/>
      <c r="AI32"/>
      <c r="AJ32"/>
      <c r="AK32"/>
      <c r="AL32"/>
      <c r="AM32"/>
      <c r="AN32"/>
      <c r="AO32"/>
      <c r="AP32"/>
      <c r="AQ32"/>
    </row>
    <row r="33" spans="3:43" x14ac:dyDescent="0.2">
      <c r="C33" s="34" t="s">
        <v>101</v>
      </c>
      <c r="D33" s="35" t="s">
        <v>102</v>
      </c>
      <c r="R33" s="36" t="s">
        <v>112</v>
      </c>
      <c r="S33" s="36" t="s">
        <v>113</v>
      </c>
      <c r="T33" s="36" t="s">
        <v>114</v>
      </c>
      <c r="U33" s="36" t="s">
        <v>115</v>
      </c>
      <c r="V33" s="36" t="s">
        <v>193</v>
      </c>
      <c r="W33" s="36">
        <v>2023</v>
      </c>
      <c r="AF33" s="292" t="s">
        <v>667</v>
      </c>
      <c r="AG33"/>
      <c r="AH33"/>
      <c r="AI33"/>
      <c r="AJ33"/>
      <c r="AK33"/>
      <c r="AL33"/>
      <c r="AM33"/>
      <c r="AN33"/>
      <c r="AO33"/>
      <c r="AP33"/>
      <c r="AQ33"/>
    </row>
    <row r="34" spans="3:43" x14ac:dyDescent="0.2">
      <c r="C34" s="1" t="s">
        <v>112</v>
      </c>
      <c r="D34" s="1" t="s">
        <v>148</v>
      </c>
      <c r="E34" s="1" t="s">
        <v>149</v>
      </c>
      <c r="F34" s="1" t="s">
        <v>150</v>
      </c>
      <c r="R34" s="37" t="s">
        <v>48</v>
      </c>
      <c r="S34" s="38" t="s">
        <v>126</v>
      </c>
      <c r="T34" s="37" t="s">
        <v>131</v>
      </c>
      <c r="U34" s="37" t="s">
        <v>194</v>
      </c>
      <c r="V34" s="37" t="s">
        <v>195</v>
      </c>
      <c r="W34" s="39">
        <v>9.1</v>
      </c>
      <c r="AF34" s="291" t="s">
        <v>705</v>
      </c>
      <c r="AG34"/>
      <c r="AH34"/>
      <c r="AI34"/>
      <c r="AJ34"/>
      <c r="AK34"/>
      <c r="AL34"/>
      <c r="AM34"/>
      <c r="AN34"/>
      <c r="AO34"/>
      <c r="AP34"/>
      <c r="AQ34"/>
    </row>
    <row r="35" spans="3:43" x14ac:dyDescent="0.2">
      <c r="C35" s="40" t="s">
        <v>48</v>
      </c>
      <c r="D35" s="41">
        <v>58997201</v>
      </c>
      <c r="E35" s="1">
        <v>535600000</v>
      </c>
      <c r="F35" s="42">
        <f t="shared" ref="F35:F40" si="0">E35/D35</f>
        <v>9.078396786993336</v>
      </c>
      <c r="G35" s="30"/>
      <c r="H35" s="28"/>
      <c r="I35" s="28"/>
      <c r="J35" s="31"/>
      <c r="R35" s="37" t="s">
        <v>55</v>
      </c>
      <c r="S35" s="38" t="s">
        <v>126</v>
      </c>
      <c r="T35" s="37" t="s">
        <v>131</v>
      </c>
      <c r="U35" s="37" t="s">
        <v>194</v>
      </c>
      <c r="V35" s="37" t="s">
        <v>195</v>
      </c>
      <c r="W35" s="39">
        <v>8.3000000000000007</v>
      </c>
      <c r="AF35" s="283" t="s">
        <v>668</v>
      </c>
      <c r="AH35"/>
      <c r="AI35"/>
      <c r="AJ35"/>
      <c r="AK35"/>
      <c r="AL35"/>
      <c r="AM35"/>
      <c r="AN35"/>
      <c r="AO35"/>
      <c r="AP35"/>
      <c r="AQ35"/>
    </row>
    <row r="36" spans="3:43" x14ac:dyDescent="0.2">
      <c r="C36" s="40" t="s">
        <v>55</v>
      </c>
      <c r="D36" s="43">
        <v>17811291</v>
      </c>
      <c r="E36" s="1">
        <v>147300000</v>
      </c>
      <c r="F36" s="42">
        <f t="shared" si="0"/>
        <v>8.2700350019546587</v>
      </c>
      <c r="G36" s="30"/>
      <c r="H36" s="28"/>
      <c r="I36" s="28"/>
      <c r="J36" s="31"/>
      <c r="R36" s="37" t="s">
        <v>37</v>
      </c>
      <c r="S36" s="38" t="s">
        <v>126</v>
      </c>
      <c r="T36" s="37" t="s">
        <v>131</v>
      </c>
      <c r="U36" s="37" t="s">
        <v>194</v>
      </c>
      <c r="V36" s="37" t="s">
        <v>195</v>
      </c>
      <c r="W36" s="39">
        <v>7.2</v>
      </c>
      <c r="AH36"/>
      <c r="AI36"/>
      <c r="AJ36"/>
      <c r="AK36"/>
      <c r="AL36"/>
      <c r="AM36"/>
      <c r="AN36"/>
      <c r="AO36"/>
      <c r="AP36"/>
      <c r="AQ36"/>
    </row>
    <row r="37" spans="3:43" x14ac:dyDescent="0.2">
      <c r="C37" s="40" t="s">
        <v>37</v>
      </c>
      <c r="D37" s="41">
        <v>11742796</v>
      </c>
      <c r="E37" s="1">
        <v>83900000</v>
      </c>
      <c r="F37" s="42">
        <f t="shared" si="0"/>
        <v>7.1448060581142689</v>
      </c>
      <c r="G37" s="30"/>
      <c r="H37" s="28"/>
      <c r="I37" s="28"/>
      <c r="J37" s="31"/>
      <c r="R37" s="37" t="s">
        <v>45</v>
      </c>
      <c r="S37" s="38" t="s">
        <v>126</v>
      </c>
      <c r="T37" s="37" t="s">
        <v>131</v>
      </c>
      <c r="U37" s="37" t="s">
        <v>194</v>
      </c>
      <c r="V37" s="37" t="s">
        <v>195</v>
      </c>
      <c r="W37" s="39">
        <v>6.4</v>
      </c>
      <c r="AF37" s="284" t="s">
        <v>669</v>
      </c>
      <c r="AH37" s="298"/>
      <c r="AI37" s="298"/>
      <c r="AJ37" s="298"/>
      <c r="AK37" s="298"/>
      <c r="AL37" s="298"/>
      <c r="AM37" s="298"/>
      <c r="AN37" s="298"/>
      <c r="AO37" s="298"/>
      <c r="AP37" s="298"/>
      <c r="AQ37" s="298"/>
    </row>
    <row r="38" spans="3:43" x14ac:dyDescent="0.2">
      <c r="C38" s="40" t="s">
        <v>45</v>
      </c>
      <c r="D38" s="41">
        <v>48085361</v>
      </c>
      <c r="E38" s="1">
        <v>305600000</v>
      </c>
      <c r="F38" s="42">
        <f t="shared" si="0"/>
        <v>6.355364577589425</v>
      </c>
      <c r="G38" s="30"/>
      <c r="H38" s="28"/>
      <c r="I38" s="28"/>
      <c r="J38" s="31"/>
      <c r="R38" s="37" t="s">
        <v>46</v>
      </c>
      <c r="S38" s="38" t="s">
        <v>126</v>
      </c>
      <c r="T38" s="37" t="s">
        <v>131</v>
      </c>
      <c r="U38" s="37" t="s">
        <v>194</v>
      </c>
      <c r="V38" s="37" t="s">
        <v>195</v>
      </c>
      <c r="W38" s="39">
        <v>5.9</v>
      </c>
      <c r="AF38"/>
      <c r="AH38" s="298"/>
      <c r="AI38" s="298"/>
      <c r="AJ38" s="298"/>
      <c r="AK38" s="298"/>
      <c r="AL38" s="298"/>
      <c r="AM38" s="298"/>
      <c r="AN38" s="298"/>
      <c r="AO38" s="298"/>
      <c r="AP38" s="298"/>
      <c r="AQ38" s="298"/>
    </row>
    <row r="39" spans="3:43" x14ac:dyDescent="0.2">
      <c r="C39" s="40" t="s">
        <v>46</v>
      </c>
      <c r="D39" s="43">
        <v>68172977</v>
      </c>
      <c r="E39" s="1">
        <v>388300000</v>
      </c>
      <c r="F39" s="42">
        <f t="shared" si="0"/>
        <v>5.6958052455300576</v>
      </c>
      <c r="G39" s="30"/>
      <c r="H39" s="28"/>
      <c r="I39" s="28"/>
      <c r="J39" s="31"/>
      <c r="R39" s="37" t="s">
        <v>41</v>
      </c>
      <c r="S39" s="38" t="s">
        <v>126</v>
      </c>
      <c r="T39" s="37" t="s">
        <v>131</v>
      </c>
      <c r="U39" s="37" t="s">
        <v>194</v>
      </c>
      <c r="V39" s="37" t="s">
        <v>195</v>
      </c>
      <c r="W39" s="39">
        <v>4.7</v>
      </c>
      <c r="AF39" s="285" t="s">
        <v>670</v>
      </c>
    </row>
    <row r="40" spans="3:43" x14ac:dyDescent="0.2">
      <c r="C40" s="40" t="s">
        <v>41</v>
      </c>
      <c r="D40" s="43">
        <v>84358845</v>
      </c>
      <c r="E40" s="1">
        <v>399000000</v>
      </c>
      <c r="F40" s="42">
        <f t="shared" si="0"/>
        <v>4.7297944868733088</v>
      </c>
      <c r="G40" s="30"/>
      <c r="H40" s="28"/>
      <c r="I40" s="28"/>
      <c r="J40" s="31"/>
      <c r="AF40" s="298"/>
    </row>
    <row r="41" spans="3:43" ht="21" x14ac:dyDescent="0.2">
      <c r="R41" s="289" t="s">
        <v>196</v>
      </c>
      <c r="S41" s="288"/>
      <c r="T41" s="288"/>
      <c r="U41" s="288"/>
      <c r="AF41" s="285" t="s">
        <v>671</v>
      </c>
    </row>
    <row r="42" spans="3:43" ht="21" x14ac:dyDescent="0.25">
      <c r="C42" s="44" t="s">
        <v>151</v>
      </c>
      <c r="F42" s="287" t="s">
        <v>197</v>
      </c>
      <c r="G42" s="288"/>
    </row>
    <row r="47" spans="3:43" ht="26" x14ac:dyDescent="0.3">
      <c r="C47" s="15" t="s">
        <v>152</v>
      </c>
    </row>
    <row r="48" spans="3:43" x14ac:dyDescent="0.2">
      <c r="C48" s="29" t="s">
        <v>112</v>
      </c>
      <c r="D48" s="29" t="s">
        <v>113</v>
      </c>
      <c r="E48" s="29" t="s">
        <v>115</v>
      </c>
      <c r="F48" s="29" t="s">
        <v>102</v>
      </c>
      <c r="S48"/>
      <c r="AF48" s="292" t="s">
        <v>672</v>
      </c>
    </row>
    <row r="49" spans="3:32" x14ac:dyDescent="0.2">
      <c r="C49" s="28" t="s">
        <v>46</v>
      </c>
      <c r="D49" s="30" t="s">
        <v>126</v>
      </c>
      <c r="E49" s="28" t="s">
        <v>153</v>
      </c>
      <c r="F49" s="102">
        <v>9.323976306979139</v>
      </c>
      <c r="S49"/>
      <c r="AF49" s="293"/>
    </row>
    <row r="50" spans="3:32" x14ac:dyDescent="0.2">
      <c r="C50" s="28" t="s">
        <v>41</v>
      </c>
      <c r="D50" s="30" t="s">
        <v>126</v>
      </c>
      <c r="E50" s="28" t="s">
        <v>153</v>
      </c>
      <c r="F50" s="102">
        <v>8.610025062656641</v>
      </c>
      <c r="S50"/>
      <c r="AF50" s="293"/>
    </row>
    <row r="51" spans="3:32" x14ac:dyDescent="0.2">
      <c r="C51" s="28" t="s">
        <v>37</v>
      </c>
      <c r="D51" s="30" t="s">
        <v>126</v>
      </c>
      <c r="E51" s="28" t="s">
        <v>153</v>
      </c>
      <c r="F51" s="102">
        <v>8.439809296781883</v>
      </c>
      <c r="R51"/>
      <c r="S51"/>
      <c r="AF51" s="294" t="s">
        <v>673</v>
      </c>
    </row>
    <row r="52" spans="3:32" x14ac:dyDescent="0.2">
      <c r="C52" s="28" t="s">
        <v>55</v>
      </c>
      <c r="D52" s="30" t="s">
        <v>126</v>
      </c>
      <c r="E52" s="28" t="s">
        <v>153</v>
      </c>
      <c r="F52" s="102">
        <v>6.9538357094365244</v>
      </c>
    </row>
    <row r="53" spans="3:32" x14ac:dyDescent="0.2">
      <c r="C53" s="28" t="s">
        <v>48</v>
      </c>
      <c r="D53" s="30" t="s">
        <v>126</v>
      </c>
      <c r="E53" s="28" t="s">
        <v>153</v>
      </c>
      <c r="F53" s="102">
        <v>5.6471247199402539</v>
      </c>
    </row>
    <row r="54" spans="3:32" x14ac:dyDescent="0.2">
      <c r="C54" s="28" t="s">
        <v>45</v>
      </c>
      <c r="D54" s="30" t="s">
        <v>126</v>
      </c>
      <c r="E54" s="28" t="s">
        <v>153</v>
      </c>
      <c r="F54" s="102">
        <v>5.5579188481675397</v>
      </c>
    </row>
    <row r="61" spans="3:32" x14ac:dyDescent="0.2">
      <c r="C61" s="47"/>
      <c r="D61" s="48" t="s">
        <v>16</v>
      </c>
      <c r="E61" s="47"/>
      <c r="F61" s="47"/>
      <c r="G61" s="47"/>
      <c r="H61" s="47"/>
      <c r="I61" s="47"/>
      <c r="J61" s="47"/>
      <c r="K61" s="47"/>
      <c r="L61" s="47"/>
      <c r="M61" s="47"/>
      <c r="N61" s="47"/>
      <c r="O61" s="47"/>
      <c r="P61" s="47"/>
      <c r="Q61" s="47"/>
    </row>
    <row r="64" spans="3:32" ht="26" x14ac:dyDescent="0.3">
      <c r="C64" s="15" t="s">
        <v>155</v>
      </c>
    </row>
    <row r="65" spans="3:32" ht="26" x14ac:dyDescent="0.3">
      <c r="C65" s="15"/>
      <c r="D65" s="29" t="s">
        <v>117</v>
      </c>
      <c r="E65" s="29" t="s">
        <v>118</v>
      </c>
      <c r="F65" s="29" t="s">
        <v>119</v>
      </c>
      <c r="G65" s="29" t="s">
        <v>120</v>
      </c>
      <c r="H65" s="29" t="s">
        <v>121</v>
      </c>
      <c r="I65" s="29" t="s">
        <v>122</v>
      </c>
      <c r="J65" s="29" t="s">
        <v>123</v>
      </c>
      <c r="K65" s="29" t="s">
        <v>124</v>
      </c>
      <c r="L65" s="29" t="s">
        <v>125</v>
      </c>
      <c r="M65" s="29" t="s">
        <v>102</v>
      </c>
    </row>
    <row r="66" spans="3:32" x14ac:dyDescent="0.2">
      <c r="C66" s="109" t="s">
        <v>37</v>
      </c>
      <c r="D66" s="141">
        <v>575</v>
      </c>
      <c r="E66" s="141">
        <v>578.5</v>
      </c>
      <c r="F66" s="141">
        <v>579.20000000000005</v>
      </c>
      <c r="G66" s="141">
        <v>580.29999999999995</v>
      </c>
      <c r="H66" s="141">
        <v>581.70000000000005</v>
      </c>
      <c r="I66" s="141">
        <v>587.1</v>
      </c>
      <c r="J66" s="141">
        <v>592.79999999999995</v>
      </c>
      <c r="K66" s="141">
        <v>593.4</v>
      </c>
      <c r="L66" s="141">
        <v>620.1</v>
      </c>
      <c r="M66" s="141">
        <v>708.1</v>
      </c>
    </row>
    <row r="67" spans="3:32" x14ac:dyDescent="0.2">
      <c r="C67" s="109" t="s">
        <v>46</v>
      </c>
      <c r="D67" s="141">
        <v>2608.9</v>
      </c>
      <c r="E67" s="141">
        <v>2673.3</v>
      </c>
      <c r="F67" s="141">
        <v>2789.6</v>
      </c>
      <c r="G67" s="141">
        <v>2822.5</v>
      </c>
      <c r="H67" s="141">
        <v>2863.5</v>
      </c>
      <c r="I67" s="141">
        <v>2894</v>
      </c>
      <c r="J67" s="141">
        <v>2996</v>
      </c>
      <c r="K67" s="141">
        <v>3084.1</v>
      </c>
      <c r="L67" s="141">
        <v>3256</v>
      </c>
      <c r="M67" s="141">
        <v>3620.5</v>
      </c>
      <c r="Y67"/>
      <c r="AF67" s="292" t="s">
        <v>674</v>
      </c>
    </row>
    <row r="68" spans="3:32" x14ac:dyDescent="0.2">
      <c r="C68" s="109" t="s">
        <v>41</v>
      </c>
      <c r="D68" s="141">
        <v>1920.6</v>
      </c>
      <c r="E68" s="141">
        <v>2030.8</v>
      </c>
      <c r="F68" s="141">
        <v>2108.1999999999998</v>
      </c>
      <c r="G68" s="141">
        <v>2212.1</v>
      </c>
      <c r="H68" s="141">
        <v>2272.4</v>
      </c>
      <c r="I68" s="141">
        <v>2384.5</v>
      </c>
      <c r="J68" s="141">
        <v>2575.5</v>
      </c>
      <c r="K68" s="141">
        <v>2719.8</v>
      </c>
      <c r="L68" s="141">
        <v>2943.4</v>
      </c>
      <c r="M68" s="141">
        <v>3435.4</v>
      </c>
      <c r="AF68" s="293"/>
    </row>
    <row r="69" spans="3:32" x14ac:dyDescent="0.2">
      <c r="C69" s="109" t="s">
        <v>48</v>
      </c>
      <c r="D69" s="141">
        <v>2199</v>
      </c>
      <c r="E69" s="141">
        <v>2223.1999999999998</v>
      </c>
      <c r="F69" s="141">
        <v>2252.3000000000002</v>
      </c>
      <c r="G69" s="141">
        <v>2299</v>
      </c>
      <c r="H69" s="141">
        <v>2372.1999999999998</v>
      </c>
      <c r="I69" s="141">
        <v>2455.6</v>
      </c>
      <c r="J69" s="141">
        <v>2625.8</v>
      </c>
      <c r="K69" s="141">
        <v>2642.3</v>
      </c>
      <c r="L69" s="141">
        <v>2787.7</v>
      </c>
      <c r="M69" s="141">
        <v>3024.6</v>
      </c>
      <c r="AF69" s="294" t="s">
        <v>675</v>
      </c>
    </row>
    <row r="70" spans="3:32" x14ac:dyDescent="0.2">
      <c r="C70" s="109" t="s">
        <v>55</v>
      </c>
      <c r="D70" s="141">
        <v>803.6</v>
      </c>
      <c r="E70" s="141">
        <v>793.3</v>
      </c>
      <c r="F70" s="141">
        <v>789.4</v>
      </c>
      <c r="G70" s="141">
        <v>790.7</v>
      </c>
      <c r="H70" s="141">
        <v>793.8</v>
      </c>
      <c r="I70" s="141">
        <v>805.3</v>
      </c>
      <c r="J70" s="141">
        <v>815.5</v>
      </c>
      <c r="K70" s="141">
        <v>838.5</v>
      </c>
      <c r="L70" s="141">
        <v>884.2</v>
      </c>
      <c r="M70" s="141">
        <v>1024.3</v>
      </c>
    </row>
    <row r="71" spans="3:32" x14ac:dyDescent="0.2">
      <c r="C71" s="109" t="s">
        <v>45</v>
      </c>
      <c r="D71" s="141">
        <v>1265.9000000000001</v>
      </c>
      <c r="E71" s="141">
        <v>1240</v>
      </c>
      <c r="F71" s="141">
        <v>1239.3</v>
      </c>
      <c r="G71" s="141">
        <v>1248.2</v>
      </c>
      <c r="H71" s="141">
        <v>1297.7</v>
      </c>
      <c r="I71" s="141">
        <v>1338.5</v>
      </c>
      <c r="J71" s="141">
        <v>1390.9</v>
      </c>
      <c r="K71" s="141">
        <v>1392</v>
      </c>
      <c r="L71" s="141">
        <v>1545.1</v>
      </c>
      <c r="M71" s="141">
        <v>1698.5</v>
      </c>
    </row>
    <row r="72" spans="3:32" x14ac:dyDescent="0.2">
      <c r="C72" s="101"/>
      <c r="D72" s="101" t="s">
        <v>154</v>
      </c>
      <c r="E72" s="101"/>
      <c r="F72" s="101"/>
      <c r="G72" s="101"/>
      <c r="H72" s="101"/>
      <c r="I72" s="101"/>
      <c r="J72" s="101"/>
      <c r="K72" s="101"/>
      <c r="L72" s="101"/>
      <c r="M72" s="101"/>
    </row>
    <row r="73" spans="3:32" ht="26" x14ac:dyDescent="0.3">
      <c r="C73" s="15" t="s">
        <v>156</v>
      </c>
    </row>
    <row r="74" spans="3:32" ht="26" x14ac:dyDescent="0.3">
      <c r="C74" s="15"/>
      <c r="D74" s="29" t="s">
        <v>117</v>
      </c>
      <c r="E74" s="29" t="s">
        <v>118</v>
      </c>
      <c r="F74" s="29" t="s">
        <v>119</v>
      </c>
      <c r="G74" s="29" t="s">
        <v>120</v>
      </c>
      <c r="H74" s="29" t="s">
        <v>121</v>
      </c>
      <c r="I74" s="29" t="s">
        <v>122</v>
      </c>
      <c r="J74" s="29" t="s">
        <v>123</v>
      </c>
      <c r="K74" s="29" t="s">
        <v>124</v>
      </c>
      <c r="L74" s="29" t="s">
        <v>125</v>
      </c>
      <c r="M74" s="29" t="s">
        <v>102</v>
      </c>
    </row>
    <row r="75" spans="3:32" x14ac:dyDescent="0.2">
      <c r="C75" s="109" t="s">
        <v>37</v>
      </c>
      <c r="D75" s="142">
        <f>100*(D66/$D$66)</f>
        <v>100</v>
      </c>
      <c r="E75" s="142">
        <f t="shared" ref="E75:M75" si="1">100*(E66/$D$66)</f>
        <v>100.60869565217392</v>
      </c>
      <c r="F75" s="142">
        <f t="shared" si="1"/>
        <v>100.7304347826087</v>
      </c>
      <c r="G75" s="142">
        <f t="shared" si="1"/>
        <v>100.92173913043479</v>
      </c>
      <c r="H75" s="142">
        <f t="shared" si="1"/>
        <v>101.16521739130435</v>
      </c>
      <c r="I75" s="142">
        <f t="shared" si="1"/>
        <v>102.10434782608695</v>
      </c>
      <c r="J75" s="142">
        <f t="shared" si="1"/>
        <v>103.09565217391304</v>
      </c>
      <c r="K75" s="142">
        <f t="shared" si="1"/>
        <v>103.2</v>
      </c>
      <c r="L75" s="142">
        <f t="shared" si="1"/>
        <v>107.84347826086957</v>
      </c>
      <c r="M75" s="142">
        <f t="shared" si="1"/>
        <v>123.14782608695654</v>
      </c>
    </row>
    <row r="76" spans="3:32" x14ac:dyDescent="0.2">
      <c r="C76" s="109" t="s">
        <v>46</v>
      </c>
      <c r="D76" s="142">
        <f>100*(D67/$D$67)</f>
        <v>100</v>
      </c>
      <c r="E76" s="142">
        <f t="shared" ref="E76:M76" si="2">100*(E67/$D$67)</f>
        <v>102.46847330292461</v>
      </c>
      <c r="F76" s="142">
        <f t="shared" si="2"/>
        <v>106.92629077388938</v>
      </c>
      <c r="G76" s="142">
        <f t="shared" si="2"/>
        <v>108.1873586569052</v>
      </c>
      <c r="H76" s="142">
        <f t="shared" si="2"/>
        <v>109.75890221932616</v>
      </c>
      <c r="I76" s="142">
        <f t="shared" si="2"/>
        <v>110.92797730844417</v>
      </c>
      <c r="J76" s="142">
        <f t="shared" si="2"/>
        <v>114.83767104910115</v>
      </c>
      <c r="K76" s="142">
        <f t="shared" si="2"/>
        <v>118.21457319176665</v>
      </c>
      <c r="L76" s="142">
        <f t="shared" si="2"/>
        <v>124.80355705469736</v>
      </c>
      <c r="M76" s="142">
        <f t="shared" si="2"/>
        <v>138.77496262792747</v>
      </c>
    </row>
    <row r="77" spans="3:32" x14ac:dyDescent="0.2">
      <c r="C77" s="109" t="s">
        <v>41</v>
      </c>
      <c r="D77" s="142">
        <f>100*(D68/$D$68)</f>
        <v>100</v>
      </c>
      <c r="E77" s="142">
        <f t="shared" ref="E77:M77" si="3">100*(E68/$D$68)</f>
        <v>105.73779027387276</v>
      </c>
      <c r="F77" s="142">
        <f t="shared" si="3"/>
        <v>109.76778090180153</v>
      </c>
      <c r="G77" s="142">
        <f t="shared" si="3"/>
        <v>115.17754868270332</v>
      </c>
      <c r="H77" s="142">
        <f t="shared" si="3"/>
        <v>118.31719254399668</v>
      </c>
      <c r="I77" s="142">
        <f t="shared" si="3"/>
        <v>124.15391023638446</v>
      </c>
      <c r="J77" s="142">
        <f t="shared" si="3"/>
        <v>134.09871915026554</v>
      </c>
      <c r="K77" s="142">
        <f t="shared" si="3"/>
        <v>141.61199625117155</v>
      </c>
      <c r="L77" s="142">
        <f t="shared" si="3"/>
        <v>153.2541913985213</v>
      </c>
      <c r="M77" s="142">
        <f t="shared" si="3"/>
        <v>178.87118608768097</v>
      </c>
    </row>
    <row r="78" spans="3:32" x14ac:dyDescent="0.2">
      <c r="C78" s="109" t="s">
        <v>48</v>
      </c>
      <c r="D78" s="142">
        <f>100*(D69/$D$69)</f>
        <v>100</v>
      </c>
      <c r="E78" s="142">
        <f t="shared" ref="E78:M78" si="4">100*(E69/$D$69)</f>
        <v>101.10050022737607</v>
      </c>
      <c r="F78" s="142">
        <f t="shared" si="4"/>
        <v>102.42382901318783</v>
      </c>
      <c r="G78" s="142">
        <f t="shared" si="4"/>
        <v>104.54752160072761</v>
      </c>
      <c r="H78" s="142">
        <f t="shared" si="4"/>
        <v>107.87630741246019</v>
      </c>
      <c r="I78" s="142">
        <f t="shared" si="4"/>
        <v>111.66894042746702</v>
      </c>
      <c r="J78" s="142">
        <f t="shared" si="4"/>
        <v>119.40882219190543</v>
      </c>
      <c r="K78" s="142">
        <f t="shared" si="4"/>
        <v>120.15916325602547</v>
      </c>
      <c r="L78" s="142">
        <f t="shared" si="4"/>
        <v>126.77125966348339</v>
      </c>
      <c r="M78" s="142">
        <f t="shared" si="4"/>
        <v>137.54433833560708</v>
      </c>
    </row>
    <row r="79" spans="3:32" x14ac:dyDescent="0.2">
      <c r="C79" s="109" t="s">
        <v>55</v>
      </c>
      <c r="D79" s="142">
        <f>100*(D70/$D$70)</f>
        <v>100</v>
      </c>
      <c r="E79" s="142">
        <f t="shared" ref="E79:M79" si="5">100*(E70/$D$70)</f>
        <v>98.718267794922838</v>
      </c>
      <c r="F79" s="142">
        <f t="shared" si="5"/>
        <v>98.232951717272272</v>
      </c>
      <c r="G79" s="142">
        <f t="shared" si="5"/>
        <v>98.394723743155794</v>
      </c>
      <c r="H79" s="142">
        <f t="shared" si="5"/>
        <v>98.780487804878035</v>
      </c>
      <c r="I79" s="142">
        <f t="shared" si="5"/>
        <v>100.21154803384769</v>
      </c>
      <c r="J79" s="142">
        <f t="shared" si="5"/>
        <v>101.4808362369338</v>
      </c>
      <c r="K79" s="142">
        <f t="shared" si="5"/>
        <v>104.34295669487308</v>
      </c>
      <c r="L79" s="142">
        <f t="shared" si="5"/>
        <v>110.02986560477849</v>
      </c>
      <c r="M79" s="142">
        <f t="shared" si="5"/>
        <v>127.46391239422596</v>
      </c>
    </row>
    <row r="80" spans="3:32" x14ac:dyDescent="0.2">
      <c r="C80" s="109" t="s">
        <v>45</v>
      </c>
      <c r="D80" s="142">
        <f>100*(D71/$D$71)</f>
        <v>100</v>
      </c>
      <c r="E80" s="142">
        <f t="shared" ref="E80:M80" si="6">100*(E71/$D$71)</f>
        <v>97.95402480448692</v>
      </c>
      <c r="F80" s="142">
        <f t="shared" si="6"/>
        <v>97.898728177581162</v>
      </c>
      <c r="G80" s="142">
        <f t="shared" si="6"/>
        <v>98.601785291097244</v>
      </c>
      <c r="H80" s="142">
        <f t="shared" si="6"/>
        <v>102.51204676514732</v>
      </c>
      <c r="I80" s="142">
        <f t="shared" si="6"/>
        <v>105.73505016194011</v>
      </c>
      <c r="J80" s="142">
        <f t="shared" si="6"/>
        <v>109.87439766174263</v>
      </c>
      <c r="K80" s="142">
        <f t="shared" si="6"/>
        <v>109.96129236116596</v>
      </c>
      <c r="L80" s="142">
        <f t="shared" si="6"/>
        <v>122.05545461726832</v>
      </c>
      <c r="M80" s="142">
        <f t="shared" si="6"/>
        <v>134.17331542775889</v>
      </c>
    </row>
    <row r="85" spans="3:32" ht="26" x14ac:dyDescent="0.3">
      <c r="C85" s="15" t="s">
        <v>159</v>
      </c>
      <c r="Y85" s="49"/>
    </row>
    <row r="86" spans="3:32" ht="24" x14ac:dyDescent="0.3">
      <c r="D86" s="28" t="s">
        <v>127</v>
      </c>
      <c r="E86" s="28" t="s">
        <v>128</v>
      </c>
      <c r="Y86" s="49"/>
    </row>
    <row r="87" spans="3:32" x14ac:dyDescent="0.2">
      <c r="C87" s="1" t="s">
        <v>113</v>
      </c>
      <c r="D87" s="29" t="s">
        <v>117</v>
      </c>
      <c r="E87" s="29" t="s">
        <v>118</v>
      </c>
      <c r="F87" s="29" t="s">
        <v>119</v>
      </c>
      <c r="G87" s="29" t="s">
        <v>120</v>
      </c>
      <c r="H87" s="29" t="s">
        <v>121</v>
      </c>
      <c r="I87" s="29" t="s">
        <v>122</v>
      </c>
      <c r="J87" s="29" t="s">
        <v>123</v>
      </c>
      <c r="K87" s="29" t="s">
        <v>124</v>
      </c>
      <c r="L87" s="29" t="s">
        <v>125</v>
      </c>
      <c r="M87" s="29" t="s">
        <v>102</v>
      </c>
    </row>
    <row r="88" spans="3:32" x14ac:dyDescent="0.2">
      <c r="C88" s="101" t="s">
        <v>158</v>
      </c>
      <c r="D88" s="141">
        <v>12357</v>
      </c>
      <c r="E88" s="141">
        <v>12638.1</v>
      </c>
      <c r="F88" s="141">
        <v>12941.9</v>
      </c>
      <c r="G88" s="141">
        <v>13253.5</v>
      </c>
      <c r="H88" s="141">
        <v>13533.5</v>
      </c>
      <c r="I88" s="141">
        <v>13593.6</v>
      </c>
      <c r="J88" s="141">
        <v>13934.2</v>
      </c>
      <c r="K88" s="141">
        <v>14437.4</v>
      </c>
      <c r="L88" s="141">
        <v>15392.3</v>
      </c>
      <c r="M88" s="141">
        <v>16921</v>
      </c>
    </row>
    <row r="89" spans="3:32" x14ac:dyDescent="0.2">
      <c r="C89" s="108" t="s">
        <v>126</v>
      </c>
      <c r="D89" s="141">
        <v>2608.9</v>
      </c>
      <c r="E89" s="141">
        <v>2673.3</v>
      </c>
      <c r="F89" s="141">
        <v>2789.6</v>
      </c>
      <c r="G89" s="141">
        <v>2822.5</v>
      </c>
      <c r="H89" s="141">
        <v>2863.5</v>
      </c>
      <c r="I89" s="141">
        <v>2894</v>
      </c>
      <c r="J89" s="141">
        <v>2996</v>
      </c>
      <c r="K89" s="141">
        <v>3084.1</v>
      </c>
      <c r="L89" s="141">
        <v>3256</v>
      </c>
      <c r="M89" s="141">
        <v>3620.5</v>
      </c>
    </row>
    <row r="90" spans="3:32" ht="26" x14ac:dyDescent="0.3">
      <c r="C90" s="15" t="s">
        <v>160</v>
      </c>
      <c r="X90" s="21"/>
      <c r="Z90" s="49"/>
    </row>
    <row r="91" spans="3:32" ht="24" x14ac:dyDescent="0.3">
      <c r="C91" s="1" t="s">
        <v>113</v>
      </c>
      <c r="D91" s="29" t="s">
        <v>117</v>
      </c>
      <c r="E91" s="29" t="s">
        <v>118</v>
      </c>
      <c r="F91" s="29" t="s">
        <v>119</v>
      </c>
      <c r="G91" s="29" t="s">
        <v>120</v>
      </c>
      <c r="H91" s="29" t="s">
        <v>121</v>
      </c>
      <c r="I91" s="29" t="s">
        <v>122</v>
      </c>
      <c r="J91" s="29" t="s">
        <v>123</v>
      </c>
      <c r="K91" s="29" t="s">
        <v>124</v>
      </c>
      <c r="L91" s="29" t="s">
        <v>125</v>
      </c>
      <c r="M91" s="29" t="s">
        <v>102</v>
      </c>
      <c r="Z91" s="49"/>
      <c r="AF91" s="292" t="s">
        <v>676</v>
      </c>
    </row>
    <row r="92" spans="3:32" x14ac:dyDescent="0.2">
      <c r="C92" s="101" t="s">
        <v>158</v>
      </c>
      <c r="D92" s="142">
        <f>100*(D88/$D$88)</f>
        <v>100</v>
      </c>
      <c r="E92" s="142">
        <f t="shared" ref="E92:M92" si="7">100*(E88/$D$88)</f>
        <v>102.27482398640446</v>
      </c>
      <c r="F92" s="142">
        <f t="shared" si="7"/>
        <v>104.73334951849154</v>
      </c>
      <c r="G92" s="142">
        <f t="shared" si="7"/>
        <v>107.25499716759732</v>
      </c>
      <c r="H92" s="142">
        <f t="shared" si="7"/>
        <v>109.52091931698634</v>
      </c>
      <c r="I92" s="142">
        <f t="shared" si="7"/>
        <v>110.00728332119448</v>
      </c>
      <c r="J92" s="142">
        <f t="shared" si="7"/>
        <v>112.76361576434411</v>
      </c>
      <c r="K92" s="142">
        <f t="shared" si="7"/>
        <v>116.83580156996034</v>
      </c>
      <c r="L92" s="142">
        <f t="shared" si="7"/>
        <v>124.56340535728737</v>
      </c>
      <c r="M92" s="142">
        <f t="shared" si="7"/>
        <v>136.93453103504086</v>
      </c>
      <c r="AF92" s="293"/>
    </row>
    <row r="93" spans="3:32" x14ac:dyDescent="0.2">
      <c r="C93" s="108" t="s">
        <v>126</v>
      </c>
      <c r="D93" s="142">
        <f>100*(D89/$D$89)</f>
        <v>100</v>
      </c>
      <c r="E93" s="142">
        <f t="shared" ref="E93:M93" si="8">100*(E89/$D$89)</f>
        <v>102.46847330292461</v>
      </c>
      <c r="F93" s="142">
        <f t="shared" si="8"/>
        <v>106.92629077388938</v>
      </c>
      <c r="G93" s="142">
        <f t="shared" si="8"/>
        <v>108.1873586569052</v>
      </c>
      <c r="H93" s="142">
        <f t="shared" si="8"/>
        <v>109.75890221932616</v>
      </c>
      <c r="I93" s="142">
        <f t="shared" si="8"/>
        <v>110.92797730844417</v>
      </c>
      <c r="J93" s="142">
        <f t="shared" si="8"/>
        <v>114.83767104910115</v>
      </c>
      <c r="K93" s="142">
        <f t="shared" si="8"/>
        <v>118.21457319176665</v>
      </c>
      <c r="L93" s="142">
        <f t="shared" si="8"/>
        <v>124.80355705469736</v>
      </c>
      <c r="M93" s="142">
        <f t="shared" si="8"/>
        <v>138.77496262792747</v>
      </c>
      <c r="AF93" s="294" t="s">
        <v>677</v>
      </c>
    </row>
    <row r="94" spans="3:32" x14ac:dyDescent="0.2">
      <c r="Y94"/>
    </row>
    <row r="95" spans="3:32" x14ac:dyDescent="0.2">
      <c r="Y95" s="37"/>
    </row>
    <row r="98" spans="3:21" x14ac:dyDescent="0.2"/>
    <row r="106" spans="3:21" x14ac:dyDescent="0.2">
      <c r="C106" s="47"/>
      <c r="D106" s="48" t="s">
        <v>11</v>
      </c>
      <c r="E106" s="47"/>
      <c r="F106" s="47"/>
      <c r="G106" s="47"/>
      <c r="H106" s="47"/>
      <c r="I106" s="47"/>
      <c r="J106" s="47"/>
      <c r="K106" s="47"/>
      <c r="L106" s="47"/>
      <c r="M106" s="47"/>
      <c r="N106" s="47"/>
      <c r="O106" s="47"/>
      <c r="P106" s="47"/>
      <c r="Q106" s="47"/>
      <c r="R106" s="47"/>
      <c r="S106" s="47"/>
      <c r="T106" s="47"/>
      <c r="U106" s="47"/>
    </row>
    <row r="109" spans="3:21" ht="26" x14ac:dyDescent="0.3">
      <c r="C109" s="15" t="s">
        <v>161</v>
      </c>
    </row>
    <row r="110" spans="3:21" x14ac:dyDescent="0.2">
      <c r="C110" s="29" t="s">
        <v>112</v>
      </c>
      <c r="D110" s="29" t="s">
        <v>113</v>
      </c>
      <c r="E110" s="29" t="s">
        <v>114</v>
      </c>
      <c r="F110" s="29" t="s">
        <v>115</v>
      </c>
      <c r="G110" s="29" t="s">
        <v>116</v>
      </c>
      <c r="H110" s="29" t="s">
        <v>117</v>
      </c>
      <c r="I110" s="29" t="s">
        <v>118</v>
      </c>
      <c r="J110" s="29" t="s">
        <v>119</v>
      </c>
      <c r="K110" s="29" t="s">
        <v>120</v>
      </c>
      <c r="L110" s="29" t="s">
        <v>121</v>
      </c>
      <c r="M110" s="29" t="s">
        <v>122</v>
      </c>
      <c r="N110" s="29" t="s">
        <v>123</v>
      </c>
      <c r="O110" s="29" t="s">
        <v>124</v>
      </c>
      <c r="P110" s="29" t="s">
        <v>125</v>
      </c>
      <c r="Q110" s="29" t="s">
        <v>102</v>
      </c>
    </row>
    <row r="111" spans="3:21" x14ac:dyDescent="0.2">
      <c r="C111" s="109" t="s">
        <v>46</v>
      </c>
      <c r="D111" s="108" t="s">
        <v>126</v>
      </c>
      <c r="E111" s="109" t="s">
        <v>131</v>
      </c>
      <c r="F111" s="109" t="s">
        <v>132</v>
      </c>
      <c r="G111" s="143" t="s">
        <v>133</v>
      </c>
      <c r="H111" s="141">
        <v>386.6</v>
      </c>
      <c r="I111" s="141">
        <v>385.3</v>
      </c>
      <c r="J111" s="141">
        <v>387.1</v>
      </c>
      <c r="K111" s="141">
        <v>384.9</v>
      </c>
      <c r="L111" s="141">
        <v>380.8</v>
      </c>
      <c r="M111" s="141">
        <v>379.7</v>
      </c>
      <c r="N111" s="141">
        <v>390.8</v>
      </c>
      <c r="O111" s="141">
        <v>396.6</v>
      </c>
      <c r="P111" s="141">
        <v>392.2</v>
      </c>
      <c r="Q111" s="141">
        <v>388.3</v>
      </c>
    </row>
    <row r="113" spans="32:32" x14ac:dyDescent="0.2">
      <c r="AF113" s="292" t="s">
        <v>678</v>
      </c>
    </row>
    <row r="131" spans="3:32" ht="26" x14ac:dyDescent="0.3">
      <c r="C131" s="15" t="s">
        <v>162</v>
      </c>
    </row>
    <row r="132" spans="3:32" x14ac:dyDescent="0.2">
      <c r="C132" s="29" t="s">
        <v>112</v>
      </c>
      <c r="D132" s="29" t="s">
        <v>113</v>
      </c>
      <c r="E132" s="29" t="s">
        <v>114</v>
      </c>
      <c r="F132" s="29" t="s">
        <v>115</v>
      </c>
      <c r="G132" s="29" t="s">
        <v>116</v>
      </c>
      <c r="H132" s="29" t="s">
        <v>117</v>
      </c>
      <c r="I132" s="29" t="s">
        <v>118</v>
      </c>
      <c r="J132" s="29" t="s">
        <v>119</v>
      </c>
      <c r="K132" s="29" t="s">
        <v>120</v>
      </c>
      <c r="L132" s="29" t="s">
        <v>121</v>
      </c>
      <c r="M132" s="29" t="s">
        <v>122</v>
      </c>
      <c r="N132" s="29" t="s">
        <v>123</v>
      </c>
      <c r="O132" s="29" t="s">
        <v>124</v>
      </c>
      <c r="P132" s="29" t="s">
        <v>125</v>
      </c>
      <c r="Q132" s="29" t="s">
        <v>102</v>
      </c>
    </row>
    <row r="133" spans="3:32" x14ac:dyDescent="0.2">
      <c r="C133" s="109" t="s">
        <v>46</v>
      </c>
      <c r="D133" s="108" t="s">
        <v>126</v>
      </c>
      <c r="E133" s="109" t="s">
        <v>131</v>
      </c>
      <c r="F133" s="109" t="s">
        <v>132</v>
      </c>
      <c r="G133" s="143" t="s">
        <v>133</v>
      </c>
      <c r="H133" s="142">
        <f>100*(H111/$H$111)</f>
        <v>100</v>
      </c>
      <c r="I133" s="142">
        <f t="shared" ref="I133:Q133" si="9">100*(I111/$H$111)</f>
        <v>99.663735126745991</v>
      </c>
      <c r="J133" s="142">
        <f t="shared" si="9"/>
        <v>100.12933264355924</v>
      </c>
      <c r="K133" s="142">
        <f t="shared" si="9"/>
        <v>99.560269011898598</v>
      </c>
      <c r="L133" s="142">
        <f t="shared" si="9"/>
        <v>98.49974133471288</v>
      </c>
      <c r="M133" s="142">
        <f t="shared" si="9"/>
        <v>98.21520951888256</v>
      </c>
      <c r="N133" s="142">
        <f t="shared" si="9"/>
        <v>101.08639420589756</v>
      </c>
      <c r="O133" s="142">
        <f t="shared" si="9"/>
        <v>102.5866528711847</v>
      </c>
      <c r="P133" s="142">
        <f t="shared" si="9"/>
        <v>101.44852560786342</v>
      </c>
      <c r="Q133" s="142">
        <f t="shared" si="9"/>
        <v>100.43973098810139</v>
      </c>
    </row>
    <row r="136" spans="3:32" x14ac:dyDescent="0.2">
      <c r="AF136" s="292" t="s">
        <v>679</v>
      </c>
    </row>
    <row r="137" spans="3:32" x14ac:dyDescent="0.2">
      <c r="AF137" s="293"/>
    </row>
    <row r="138" spans="3:32" x14ac:dyDescent="0.2">
      <c r="AF138" s="294" t="s">
        <v>680</v>
      </c>
    </row>
    <row r="139" spans="3:32" x14ac:dyDescent="0.2">
      <c r="W139"/>
      <c r="X139"/>
    </row>
    <row r="141" spans="3:32" x14ac:dyDescent="0.2">
      <c r="X141"/>
    </row>
    <row r="142" spans="3:32" x14ac:dyDescent="0.2">
      <c r="X142"/>
    </row>
    <row r="143" spans="3:32" x14ac:dyDescent="0.2">
      <c r="W143" s="286"/>
      <c r="X143"/>
    </row>
    <row r="144" spans="3:32" x14ac:dyDescent="0.2">
      <c r="W144"/>
      <c r="X144"/>
    </row>
    <row r="145" spans="3:24" x14ac:dyDescent="0.2">
      <c r="W145"/>
      <c r="X145"/>
    </row>
    <row r="157" spans="3:24" ht="26" x14ac:dyDescent="0.3">
      <c r="C157" s="15" t="s">
        <v>163</v>
      </c>
    </row>
    <row r="158" spans="3:24" x14ac:dyDescent="0.2">
      <c r="C158" s="29" t="s">
        <v>112</v>
      </c>
      <c r="D158" s="29" t="s">
        <v>115</v>
      </c>
      <c r="E158" s="29" t="s">
        <v>117</v>
      </c>
      <c r="F158" s="29" t="s">
        <v>118</v>
      </c>
      <c r="G158" s="29" t="s">
        <v>119</v>
      </c>
      <c r="H158" s="29" t="s">
        <v>120</v>
      </c>
      <c r="I158" s="29" t="s">
        <v>121</v>
      </c>
      <c r="J158" s="29" t="s">
        <v>122</v>
      </c>
      <c r="K158" s="29" t="s">
        <v>123</v>
      </c>
      <c r="L158" s="29" t="s">
        <v>124</v>
      </c>
      <c r="M158" s="29" t="s">
        <v>125</v>
      </c>
      <c r="N158" s="29" t="s">
        <v>102</v>
      </c>
    </row>
    <row r="159" spans="3:24" x14ac:dyDescent="0.2">
      <c r="C159" s="109" t="s">
        <v>37</v>
      </c>
      <c r="D159" s="109" t="s">
        <v>132</v>
      </c>
      <c r="E159" s="141">
        <v>86.6</v>
      </c>
      <c r="F159" s="141">
        <v>86.3</v>
      </c>
      <c r="G159" s="141">
        <v>85.7</v>
      </c>
      <c r="H159" s="141">
        <v>84.9</v>
      </c>
      <c r="I159" s="141">
        <v>84.4</v>
      </c>
      <c r="J159" s="141">
        <v>84.2</v>
      </c>
      <c r="K159" s="141">
        <v>84.5</v>
      </c>
      <c r="L159" s="141">
        <v>83.7</v>
      </c>
      <c r="M159" s="141">
        <v>83.3</v>
      </c>
      <c r="N159" s="141">
        <v>83.9</v>
      </c>
    </row>
    <row r="160" spans="3:24" x14ac:dyDescent="0.2">
      <c r="C160" s="109" t="s">
        <v>46</v>
      </c>
      <c r="D160" s="109" t="s">
        <v>132</v>
      </c>
      <c r="E160" s="141">
        <v>386.6</v>
      </c>
      <c r="F160" s="141">
        <v>385.3</v>
      </c>
      <c r="G160" s="141">
        <v>387.1</v>
      </c>
      <c r="H160" s="141">
        <v>384.9</v>
      </c>
      <c r="I160" s="141">
        <v>380.8</v>
      </c>
      <c r="J160" s="141">
        <v>379.7</v>
      </c>
      <c r="K160" s="141">
        <v>390.8</v>
      </c>
      <c r="L160" s="141">
        <v>396.6</v>
      </c>
      <c r="M160" s="141">
        <v>392.2</v>
      </c>
      <c r="N160" s="141">
        <v>388.3</v>
      </c>
    </row>
    <row r="161" spans="3:32" x14ac:dyDescent="0.2">
      <c r="C161" s="109" t="s">
        <v>41</v>
      </c>
      <c r="D161" s="109" t="s">
        <v>132</v>
      </c>
      <c r="E161" s="141">
        <v>333</v>
      </c>
      <c r="F161" s="141">
        <v>346.3</v>
      </c>
      <c r="G161" s="141">
        <v>353.3</v>
      </c>
      <c r="H161" s="141">
        <v>363.2</v>
      </c>
      <c r="I161" s="141">
        <v>360.7</v>
      </c>
      <c r="J161" s="141">
        <v>369.7</v>
      </c>
      <c r="K161" s="141">
        <v>392.3</v>
      </c>
      <c r="L161" s="141">
        <v>403.4</v>
      </c>
      <c r="M161" s="141">
        <v>403.9</v>
      </c>
      <c r="N161" s="141">
        <v>399</v>
      </c>
    </row>
    <row r="162" spans="3:32" x14ac:dyDescent="0.2">
      <c r="C162" s="109" t="s">
        <v>48</v>
      </c>
      <c r="D162" s="109" t="s">
        <v>132</v>
      </c>
      <c r="E162" s="141">
        <v>457.5</v>
      </c>
      <c r="F162" s="141">
        <v>453.4</v>
      </c>
      <c r="G162" s="141">
        <v>452.6</v>
      </c>
      <c r="H162" s="141">
        <v>463.2</v>
      </c>
      <c r="I162" s="141">
        <v>474.1</v>
      </c>
      <c r="J162" s="141">
        <v>487</v>
      </c>
      <c r="K162" s="141">
        <v>533.29999999999995</v>
      </c>
      <c r="L162" s="141">
        <v>530</v>
      </c>
      <c r="M162" s="141">
        <v>530</v>
      </c>
      <c r="N162" s="141">
        <v>535.6</v>
      </c>
    </row>
    <row r="163" spans="3:32" x14ac:dyDescent="0.2">
      <c r="C163" s="109" t="s">
        <v>55</v>
      </c>
      <c r="D163" s="109" t="s">
        <v>132</v>
      </c>
      <c r="E163" s="141">
        <v>167.9</v>
      </c>
      <c r="F163" s="141">
        <v>159.9</v>
      </c>
      <c r="G163" s="141">
        <v>155.1</v>
      </c>
      <c r="H163" s="141">
        <v>152.4</v>
      </c>
      <c r="I163" s="141">
        <v>149.6</v>
      </c>
      <c r="J163" s="141">
        <v>148.19999999999999</v>
      </c>
      <c r="K163" s="141">
        <v>148.4</v>
      </c>
      <c r="L163" s="141">
        <v>148.19999999999999</v>
      </c>
      <c r="M163" s="141">
        <v>147.5</v>
      </c>
      <c r="N163" s="141">
        <v>147.30000000000001</v>
      </c>
      <c r="Z163"/>
    </row>
    <row r="164" spans="3:32" x14ac:dyDescent="0.2">
      <c r="C164" s="109" t="s">
        <v>45</v>
      </c>
      <c r="D164" s="109" t="s">
        <v>132</v>
      </c>
      <c r="E164" s="141">
        <v>303.7</v>
      </c>
      <c r="F164" s="141">
        <v>299.2</v>
      </c>
      <c r="G164" s="141">
        <v>297.3</v>
      </c>
      <c r="H164" s="141">
        <v>294.60000000000002</v>
      </c>
      <c r="I164" s="141">
        <v>297.3</v>
      </c>
      <c r="J164" s="141">
        <v>301.8</v>
      </c>
      <c r="K164" s="141">
        <v>315.39999999999998</v>
      </c>
      <c r="L164" s="141">
        <v>308.8</v>
      </c>
      <c r="M164" s="141">
        <v>305.39999999999998</v>
      </c>
      <c r="N164" s="141">
        <v>305.60000000000002</v>
      </c>
      <c r="Z164"/>
    </row>
    <row r="165" spans="3:32" x14ac:dyDescent="0.2">
      <c r="E165" s="29" t="s">
        <v>117</v>
      </c>
      <c r="F165" s="29" t="s">
        <v>118</v>
      </c>
      <c r="G165" s="29" t="s">
        <v>119</v>
      </c>
      <c r="H165" s="29" t="s">
        <v>120</v>
      </c>
      <c r="I165" s="29" t="s">
        <v>121</v>
      </c>
      <c r="J165" s="29" t="s">
        <v>122</v>
      </c>
      <c r="K165" s="29" t="s">
        <v>123</v>
      </c>
      <c r="L165" s="29" t="s">
        <v>124</v>
      </c>
      <c r="M165" s="29" t="s">
        <v>125</v>
      </c>
      <c r="N165" s="29" t="s">
        <v>102</v>
      </c>
      <c r="Y165"/>
      <c r="Z165"/>
    </row>
    <row r="166" spans="3:32" x14ac:dyDescent="0.2">
      <c r="D166" s="109" t="s">
        <v>37</v>
      </c>
      <c r="E166" s="142">
        <f>100*(E159/$E$159)</f>
        <v>100</v>
      </c>
      <c r="F166" s="142">
        <f t="shared" ref="F166:N166" si="10">100*(F159/$E$159)</f>
        <v>99.653579676674369</v>
      </c>
      <c r="G166" s="142">
        <f t="shared" si="10"/>
        <v>98.960739030023106</v>
      </c>
      <c r="H166" s="142">
        <f t="shared" si="10"/>
        <v>98.036951501154746</v>
      </c>
      <c r="I166" s="142">
        <f t="shared" si="10"/>
        <v>97.459584295612018</v>
      </c>
      <c r="J166" s="142">
        <f t="shared" si="10"/>
        <v>97.228637413394921</v>
      </c>
      <c r="K166" s="142">
        <f t="shared" si="10"/>
        <v>97.575057736720566</v>
      </c>
      <c r="L166" s="142">
        <f t="shared" si="10"/>
        <v>96.651270207852207</v>
      </c>
      <c r="M166" s="142">
        <f t="shared" si="10"/>
        <v>96.189376443418013</v>
      </c>
      <c r="N166" s="142">
        <f t="shared" si="10"/>
        <v>96.882217090069304</v>
      </c>
      <c r="Y166"/>
      <c r="Z166"/>
    </row>
    <row r="167" spans="3:32" x14ac:dyDescent="0.2">
      <c r="D167" s="109" t="s">
        <v>46</v>
      </c>
      <c r="E167" s="142">
        <f>100*(E160/$E$160)</f>
        <v>100</v>
      </c>
      <c r="F167" s="142">
        <f t="shared" ref="F167:N167" si="11">100*(F160/$E$160)</f>
        <v>99.663735126745991</v>
      </c>
      <c r="G167" s="142">
        <f t="shared" si="11"/>
        <v>100.12933264355924</v>
      </c>
      <c r="H167" s="142">
        <f t="shared" si="11"/>
        <v>99.560269011898598</v>
      </c>
      <c r="I167" s="142">
        <f t="shared" si="11"/>
        <v>98.49974133471288</v>
      </c>
      <c r="J167" s="142">
        <f t="shared" si="11"/>
        <v>98.21520951888256</v>
      </c>
      <c r="K167" s="142">
        <f t="shared" si="11"/>
        <v>101.08639420589756</v>
      </c>
      <c r="L167" s="142">
        <f t="shared" si="11"/>
        <v>102.5866528711847</v>
      </c>
      <c r="M167" s="142">
        <f t="shared" si="11"/>
        <v>101.44852560786342</v>
      </c>
      <c r="N167" s="142">
        <f t="shared" si="11"/>
        <v>100.43973098810139</v>
      </c>
      <c r="Y167"/>
      <c r="Z167"/>
    </row>
    <row r="168" spans="3:32" x14ac:dyDescent="0.2">
      <c r="D168" s="109" t="s">
        <v>41</v>
      </c>
      <c r="E168" s="142">
        <f>100*(E161/$E$161)</f>
        <v>100</v>
      </c>
      <c r="F168" s="142">
        <f t="shared" ref="F168:N168" si="12">100*(F161/$E$161)</f>
        <v>103.99399399399401</v>
      </c>
      <c r="G168" s="142">
        <f t="shared" si="12"/>
        <v>106.09609609609609</v>
      </c>
      <c r="H168" s="142">
        <f t="shared" si="12"/>
        <v>109.06906906906906</v>
      </c>
      <c r="I168" s="142">
        <f t="shared" si="12"/>
        <v>108.3183183183183</v>
      </c>
      <c r="J168" s="142">
        <f t="shared" si="12"/>
        <v>111.02102102102103</v>
      </c>
      <c r="K168" s="142">
        <f t="shared" si="12"/>
        <v>117.80780780780782</v>
      </c>
      <c r="L168" s="142">
        <f t="shared" si="12"/>
        <v>121.14114114114113</v>
      </c>
      <c r="M168" s="142">
        <f t="shared" si="12"/>
        <v>121.29129129129129</v>
      </c>
      <c r="N168" s="142">
        <f t="shared" si="12"/>
        <v>119.81981981981981</v>
      </c>
    </row>
    <row r="169" spans="3:32" x14ac:dyDescent="0.2">
      <c r="D169" s="109" t="s">
        <v>48</v>
      </c>
      <c r="E169" s="142">
        <f>100*(E162/$E$162)</f>
        <v>100</v>
      </c>
      <c r="F169" s="142">
        <f t="shared" ref="F169:N169" si="13">100*(F162/$E$162)</f>
        <v>99.103825136612016</v>
      </c>
      <c r="G169" s="142">
        <f t="shared" si="13"/>
        <v>98.928961748633881</v>
      </c>
      <c r="H169" s="142">
        <f t="shared" si="13"/>
        <v>101.24590163934425</v>
      </c>
      <c r="I169" s="142">
        <f t="shared" si="13"/>
        <v>103.62841530054645</v>
      </c>
      <c r="J169" s="142">
        <f t="shared" si="13"/>
        <v>106.44808743169398</v>
      </c>
      <c r="K169" s="142">
        <f t="shared" si="13"/>
        <v>116.56830601092895</v>
      </c>
      <c r="L169" s="142">
        <f t="shared" si="13"/>
        <v>115.84699453551912</v>
      </c>
      <c r="M169" s="142">
        <f t="shared" si="13"/>
        <v>115.84699453551912</v>
      </c>
      <c r="N169" s="142">
        <f t="shared" si="13"/>
        <v>117.07103825136613</v>
      </c>
    </row>
    <row r="170" spans="3:32" x14ac:dyDescent="0.2">
      <c r="D170" s="109" t="s">
        <v>55</v>
      </c>
      <c r="E170" s="142">
        <f>100*(E163/$E$163)</f>
        <v>100</v>
      </c>
      <c r="F170" s="142">
        <f t="shared" ref="F170:N170" si="14">100*(F163/$E$163)</f>
        <v>95.235259082787366</v>
      </c>
      <c r="G170" s="142">
        <f t="shared" si="14"/>
        <v>92.376414532459791</v>
      </c>
      <c r="H170" s="142">
        <f t="shared" si="14"/>
        <v>90.768314472900542</v>
      </c>
      <c r="I170" s="142">
        <f t="shared" si="14"/>
        <v>89.100655151876111</v>
      </c>
      <c r="J170" s="142">
        <f t="shared" si="14"/>
        <v>88.266825491363903</v>
      </c>
      <c r="K170" s="142">
        <f t="shared" si="14"/>
        <v>88.385944014294225</v>
      </c>
      <c r="L170" s="142">
        <f t="shared" si="14"/>
        <v>88.266825491363903</v>
      </c>
      <c r="M170" s="142">
        <f t="shared" si="14"/>
        <v>87.849910661107799</v>
      </c>
      <c r="N170" s="142">
        <f t="shared" si="14"/>
        <v>87.730792138177492</v>
      </c>
    </row>
    <row r="171" spans="3:32" x14ac:dyDescent="0.2">
      <c r="D171" s="109" t="s">
        <v>45</v>
      </c>
      <c r="E171" s="142">
        <f>100*(E164/$E$164)</f>
        <v>100</v>
      </c>
      <c r="F171" s="142">
        <f t="shared" ref="F171:N171" si="15">100*(F164/$E$164)</f>
        <v>98.518274613105035</v>
      </c>
      <c r="G171" s="142">
        <f t="shared" si="15"/>
        <v>97.892657227527167</v>
      </c>
      <c r="H171" s="142">
        <f t="shared" si="15"/>
        <v>97.003621995390205</v>
      </c>
      <c r="I171" s="142">
        <f t="shared" si="15"/>
        <v>97.892657227527167</v>
      </c>
      <c r="J171" s="142">
        <f t="shared" si="15"/>
        <v>99.374382614422132</v>
      </c>
      <c r="K171" s="142">
        <f t="shared" si="15"/>
        <v>103.85248600592689</v>
      </c>
      <c r="L171" s="142">
        <f t="shared" si="15"/>
        <v>101.67928877181429</v>
      </c>
      <c r="M171" s="142">
        <f t="shared" si="15"/>
        <v>100.5597629239381</v>
      </c>
      <c r="N171" s="142">
        <f t="shared" si="15"/>
        <v>100.6256173855779</v>
      </c>
    </row>
    <row r="174" spans="3:32" x14ac:dyDescent="0.2">
      <c r="AF174" s="292" t="s">
        <v>681</v>
      </c>
    </row>
    <row r="175" spans="3:32" x14ac:dyDescent="0.2">
      <c r="AF175" s="293"/>
    </row>
    <row r="176" spans="3:32" x14ac:dyDescent="0.2">
      <c r="AF176" s="294" t="s">
        <v>682</v>
      </c>
    </row>
    <row r="187" spans="3:13" ht="26" x14ac:dyDescent="0.3">
      <c r="C187" s="15" t="s">
        <v>164</v>
      </c>
    </row>
    <row r="188" spans="3:13" x14ac:dyDescent="0.2">
      <c r="C188" s="34" t="s">
        <v>101</v>
      </c>
      <c r="D188" s="35" t="s">
        <v>117</v>
      </c>
      <c r="E188" s="35" t="s">
        <v>118</v>
      </c>
      <c r="F188" s="35" t="s">
        <v>119</v>
      </c>
      <c r="G188" s="35" t="s">
        <v>120</v>
      </c>
      <c r="H188" s="35" t="s">
        <v>121</v>
      </c>
      <c r="I188" s="35" t="s">
        <v>122</v>
      </c>
      <c r="J188" s="35" t="s">
        <v>123</v>
      </c>
      <c r="K188" s="35" t="s">
        <v>124</v>
      </c>
      <c r="L188" s="35" t="s">
        <v>125</v>
      </c>
      <c r="M188" s="35" t="s">
        <v>102</v>
      </c>
    </row>
    <row r="189" spans="3:13" x14ac:dyDescent="0.2">
      <c r="C189" s="144" t="s">
        <v>165</v>
      </c>
      <c r="D189" s="145">
        <v>2153733.1</v>
      </c>
      <c r="E189" s="145">
        <v>2201401.6</v>
      </c>
      <c r="F189" s="145">
        <v>2231819.2000000002</v>
      </c>
      <c r="G189" s="145">
        <v>2291680.5</v>
      </c>
      <c r="H189" s="145">
        <v>2355362.7999999998</v>
      </c>
      <c r="I189" s="145">
        <v>2432206.7999999998</v>
      </c>
      <c r="J189" s="145">
        <v>2318276.2000000002</v>
      </c>
      <c r="K189" s="145">
        <v>2508102.2999999998</v>
      </c>
      <c r="L189" s="145">
        <v>2655435</v>
      </c>
      <c r="M189" s="145">
        <v>2822454.6</v>
      </c>
    </row>
    <row r="190" spans="3:13" x14ac:dyDescent="0.2">
      <c r="C190" s="102" t="s">
        <v>170</v>
      </c>
      <c r="D190" s="146">
        <f>100*(D189/$D$189)</f>
        <v>100</v>
      </c>
      <c r="E190" s="146">
        <f>100*(E189/$D$189)</f>
        <v>102.21329653149687</v>
      </c>
      <c r="F190" s="146">
        <f>100*(F189/$D$189)</f>
        <v>103.6256163774425</v>
      </c>
      <c r="G190" s="146">
        <f t="shared" ref="G190:M190" si="16">100*(G189/$D$189)</f>
        <v>106.4050369100981</v>
      </c>
      <c r="H190" s="146">
        <f t="shared" si="16"/>
        <v>109.3618703264578</v>
      </c>
      <c r="I190" s="146">
        <f t="shared" si="16"/>
        <v>112.92981474816909</v>
      </c>
      <c r="J190" s="146">
        <f t="shared" si="16"/>
        <v>107.63990208443191</v>
      </c>
      <c r="K190" s="146">
        <f t="shared" si="16"/>
        <v>116.45371935826216</v>
      </c>
      <c r="L190" s="146">
        <f t="shared" si="16"/>
        <v>123.29452521298947</v>
      </c>
      <c r="M190" s="146">
        <f t="shared" si="16"/>
        <v>131.04941369011786</v>
      </c>
    </row>
    <row r="191" spans="3:13" x14ac:dyDescent="0.2">
      <c r="C191" s="102" t="s">
        <v>166</v>
      </c>
      <c r="D191" s="147">
        <v>386.6</v>
      </c>
      <c r="E191" s="147">
        <v>385.3</v>
      </c>
      <c r="F191" s="147">
        <v>387.1</v>
      </c>
      <c r="G191" s="147">
        <v>384.9</v>
      </c>
      <c r="H191" s="147">
        <v>380.8</v>
      </c>
      <c r="I191" s="147">
        <v>379.7</v>
      </c>
      <c r="J191" s="147">
        <v>390.8</v>
      </c>
      <c r="K191" s="147">
        <v>396.6</v>
      </c>
      <c r="L191" s="147">
        <v>392.2</v>
      </c>
      <c r="M191" s="147">
        <v>388.3</v>
      </c>
    </row>
    <row r="192" spans="3:13" x14ac:dyDescent="0.2">
      <c r="C192" s="102" t="s">
        <v>171</v>
      </c>
      <c r="D192" s="146">
        <f>1*100</f>
        <v>100</v>
      </c>
      <c r="E192" s="146">
        <f>100*0.99663735126746</f>
        <v>99.663735126746005</v>
      </c>
      <c r="F192" s="146">
        <f>100*1.00129332643559</f>
        <v>100.12933264355901</v>
      </c>
      <c r="G192" s="146">
        <f>100*0.995602690118986</f>
        <v>99.560269011898598</v>
      </c>
      <c r="H192" s="146">
        <f>100*0.984997413347129</f>
        <v>98.499741334712894</v>
      </c>
      <c r="I192" s="146">
        <f>100*0.982152095188826</f>
        <v>98.215209518882602</v>
      </c>
      <c r="J192" s="146">
        <f>100*1.01086394205898</f>
        <v>101.086394205898</v>
      </c>
      <c r="K192" s="146">
        <f>100*1.02586652871185</f>
        <v>102.58665287118501</v>
      </c>
      <c r="L192" s="146">
        <f>100*1.01448525607863</f>
        <v>101.44852560786299</v>
      </c>
      <c r="M192" s="146">
        <f>100*1.00439730988101</f>
        <v>100.43973098810099</v>
      </c>
    </row>
    <row r="193" spans="25:32" x14ac:dyDescent="0.2">
      <c r="Y193"/>
    </row>
    <row r="194" spans="25:32" x14ac:dyDescent="0.2">
      <c r="AF194" s="292" t="s">
        <v>683</v>
      </c>
    </row>
    <row r="195" spans="25:32" x14ac:dyDescent="0.2">
      <c r="AF195" s="293"/>
    </row>
    <row r="196" spans="25:32" x14ac:dyDescent="0.2">
      <c r="AF196" s="294" t="s">
        <v>684</v>
      </c>
    </row>
    <row r="213" spans="3:32" x14ac:dyDescent="0.2">
      <c r="C213" s="47"/>
      <c r="D213" s="48" t="s">
        <v>15</v>
      </c>
      <c r="E213" s="47"/>
      <c r="F213" s="47"/>
      <c r="G213" s="47"/>
      <c r="H213" s="47"/>
      <c r="I213" s="47"/>
      <c r="J213" s="47"/>
      <c r="K213" s="47"/>
      <c r="L213" s="47"/>
      <c r="M213" s="47"/>
      <c r="N213" s="47"/>
      <c r="O213" s="47"/>
      <c r="P213" s="47"/>
      <c r="Q213" s="47"/>
      <c r="R213" s="47"/>
      <c r="S213" s="47"/>
      <c r="T213" s="47"/>
      <c r="U213" s="47"/>
      <c r="V213" s="47"/>
      <c r="W213" s="47"/>
      <c r="X213" s="47"/>
    </row>
    <row r="215" spans="3:32" ht="26" x14ac:dyDescent="0.3">
      <c r="C215" s="15" t="s">
        <v>167</v>
      </c>
      <c r="K215" s="1" t="s">
        <v>168</v>
      </c>
    </row>
    <row r="216" spans="3:32" x14ac:dyDescent="0.2">
      <c r="C216" s="29" t="s">
        <v>112</v>
      </c>
      <c r="D216" s="29" t="s">
        <v>113</v>
      </c>
      <c r="E216" s="29" t="s">
        <v>114</v>
      </c>
      <c r="F216" s="29" t="s">
        <v>115</v>
      </c>
      <c r="G216" s="29" t="s">
        <v>117</v>
      </c>
      <c r="H216" s="29" t="s">
        <v>118</v>
      </c>
      <c r="I216" s="29" t="s">
        <v>119</v>
      </c>
      <c r="J216" s="29" t="s">
        <v>120</v>
      </c>
      <c r="K216" s="29" t="s">
        <v>121</v>
      </c>
      <c r="L216" s="29" t="s">
        <v>122</v>
      </c>
      <c r="M216" s="29" t="s">
        <v>123</v>
      </c>
      <c r="N216" s="29" t="s">
        <v>124</v>
      </c>
      <c r="O216" s="29" t="s">
        <v>125</v>
      </c>
      <c r="P216" s="29" t="s">
        <v>102</v>
      </c>
    </row>
    <row r="217" spans="3:32" x14ac:dyDescent="0.2">
      <c r="C217" s="109" t="s">
        <v>46</v>
      </c>
      <c r="D217" s="108" t="s">
        <v>126</v>
      </c>
      <c r="E217" s="109" t="s">
        <v>135</v>
      </c>
      <c r="F217" s="109" t="s">
        <v>153</v>
      </c>
      <c r="G217" s="102">
        <v>6.7483186756337297</v>
      </c>
      <c r="H217" s="102">
        <v>6.9382299506877754</v>
      </c>
      <c r="I217" s="102">
        <v>7.2064066132782223</v>
      </c>
      <c r="J217" s="102">
        <v>7.3330735255910628</v>
      </c>
      <c r="K217" s="102">
        <v>7.5196953781512601</v>
      </c>
      <c r="L217" s="102">
        <v>7.621806689491704</v>
      </c>
      <c r="M217" s="102">
        <v>7.6663254861821901</v>
      </c>
      <c r="N217" s="102">
        <v>7.7763489662128089</v>
      </c>
      <c r="O217" s="102">
        <v>8.3018867924528301</v>
      </c>
      <c r="P217" s="102">
        <v>9.323976306979139</v>
      </c>
    </row>
    <row r="219" spans="3:32" x14ac:dyDescent="0.2">
      <c r="AF219" s="294" t="s">
        <v>685</v>
      </c>
    </row>
    <row r="236" spans="3:17" ht="26" x14ac:dyDescent="0.3">
      <c r="C236" s="15" t="s">
        <v>169</v>
      </c>
    </row>
    <row r="237" spans="3:17" x14ac:dyDescent="0.2">
      <c r="C237" s="29" t="s">
        <v>112</v>
      </c>
      <c r="D237" s="29" t="s">
        <v>113</v>
      </c>
      <c r="E237" s="29" t="s">
        <v>114</v>
      </c>
      <c r="F237" s="29" t="s">
        <v>115</v>
      </c>
      <c r="G237" s="29" t="s">
        <v>116</v>
      </c>
      <c r="H237" s="29" t="s">
        <v>117</v>
      </c>
      <c r="I237" s="29" t="s">
        <v>118</v>
      </c>
      <c r="J237" s="29" t="s">
        <v>119</v>
      </c>
      <c r="K237" s="29" t="s">
        <v>120</v>
      </c>
      <c r="L237" s="29" t="s">
        <v>121</v>
      </c>
      <c r="M237" s="29" t="s">
        <v>122</v>
      </c>
      <c r="N237" s="29" t="s">
        <v>123</v>
      </c>
      <c r="O237" s="29" t="s">
        <v>124</v>
      </c>
      <c r="P237" s="29" t="s">
        <v>125</v>
      </c>
      <c r="Q237" s="29" t="s">
        <v>102</v>
      </c>
    </row>
    <row r="238" spans="3:17" x14ac:dyDescent="0.2">
      <c r="C238" s="109" t="s">
        <v>37</v>
      </c>
      <c r="D238" s="108" t="s">
        <v>126</v>
      </c>
      <c r="E238" s="109" t="s">
        <v>135</v>
      </c>
      <c r="F238" s="109" t="s">
        <v>153</v>
      </c>
      <c r="G238" s="143" t="s">
        <v>133</v>
      </c>
      <c r="H238" s="102">
        <v>6.6397228637413397</v>
      </c>
      <c r="I238" s="102">
        <v>6.7033603707995368</v>
      </c>
      <c r="J238" s="102">
        <v>6.7584597432905484</v>
      </c>
      <c r="K238" s="102">
        <v>6.8351001177856299</v>
      </c>
      <c r="L238" s="102">
        <v>6.8921800947867302</v>
      </c>
      <c r="M238" s="102">
        <v>6.9726840855106884</v>
      </c>
      <c r="N238" s="102">
        <v>7.0153846153846153</v>
      </c>
      <c r="O238" s="102">
        <v>7.0896057347670247</v>
      </c>
      <c r="P238" s="102">
        <v>7.4441776710684273</v>
      </c>
      <c r="Q238" s="102">
        <v>8.439809296781883</v>
      </c>
    </row>
    <row r="239" spans="3:17" x14ac:dyDescent="0.2">
      <c r="C239" s="109" t="s">
        <v>46</v>
      </c>
      <c r="D239" s="108" t="s">
        <v>126</v>
      </c>
      <c r="E239" s="109" t="s">
        <v>135</v>
      </c>
      <c r="F239" s="109" t="s">
        <v>153</v>
      </c>
      <c r="G239" s="143" t="s">
        <v>133</v>
      </c>
      <c r="H239" s="102">
        <v>6.7483186756337297</v>
      </c>
      <c r="I239" s="102">
        <v>6.9382299506877754</v>
      </c>
      <c r="J239" s="102">
        <v>7.2064066132782223</v>
      </c>
      <c r="K239" s="102">
        <v>7.3330735255910628</v>
      </c>
      <c r="L239" s="102">
        <v>7.5196953781512601</v>
      </c>
      <c r="M239" s="102">
        <v>7.621806689491704</v>
      </c>
      <c r="N239" s="102">
        <v>7.6663254861821901</v>
      </c>
      <c r="O239" s="102">
        <v>7.7763489662128089</v>
      </c>
      <c r="P239" s="102">
        <v>8.3018867924528301</v>
      </c>
      <c r="Q239" s="102">
        <v>9.323976306979139</v>
      </c>
    </row>
    <row r="240" spans="3:17" x14ac:dyDescent="0.2">
      <c r="C240" s="109" t="s">
        <v>41</v>
      </c>
      <c r="D240" s="108" t="s">
        <v>126</v>
      </c>
      <c r="E240" s="109" t="s">
        <v>135</v>
      </c>
      <c r="F240" s="109" t="s">
        <v>153</v>
      </c>
      <c r="G240" s="143" t="s">
        <v>133</v>
      </c>
      <c r="H240" s="102">
        <v>5.7675675675675677</v>
      </c>
      <c r="I240" s="102">
        <v>5.8642795264221776</v>
      </c>
      <c r="J240" s="102">
        <v>5.9671667138409283</v>
      </c>
      <c r="K240" s="102">
        <v>6.0905837004405283</v>
      </c>
      <c r="L240" s="102">
        <v>6.2999722761297479</v>
      </c>
      <c r="M240" s="102">
        <v>6.4498241817690021</v>
      </c>
      <c r="N240" s="102">
        <v>6.5651287280142752</v>
      </c>
      <c r="O240" s="102">
        <v>6.7421913733267225</v>
      </c>
      <c r="P240" s="102">
        <v>7.2874473879673189</v>
      </c>
      <c r="Q240" s="102">
        <v>8.610025062656641</v>
      </c>
    </row>
    <row r="241" spans="3:32" x14ac:dyDescent="0.2">
      <c r="C241" s="109" t="s">
        <v>48</v>
      </c>
      <c r="D241" s="108" t="s">
        <v>126</v>
      </c>
      <c r="E241" s="109" t="s">
        <v>135</v>
      </c>
      <c r="F241" s="109" t="s">
        <v>153</v>
      </c>
      <c r="G241" s="143" t="s">
        <v>133</v>
      </c>
      <c r="H241" s="102">
        <v>4.8065573770491801</v>
      </c>
      <c r="I241" s="102">
        <v>4.9033965593295106</v>
      </c>
      <c r="J241" s="102">
        <v>4.9763588157313299</v>
      </c>
      <c r="K241" s="102">
        <v>4.9632987910189978</v>
      </c>
      <c r="L241" s="102">
        <v>5.0035857414047671</v>
      </c>
      <c r="M241" s="102">
        <v>5.0422997946611909</v>
      </c>
      <c r="N241" s="102">
        <v>4.9236827301706354</v>
      </c>
      <c r="O241" s="102">
        <v>4.9854716981132077</v>
      </c>
      <c r="P241" s="102">
        <v>5.259811320754717</v>
      </c>
      <c r="Q241" s="102">
        <v>5.6471247199402539</v>
      </c>
    </row>
    <row r="242" spans="3:32" x14ac:dyDescent="0.2">
      <c r="C242" s="109" t="s">
        <v>55</v>
      </c>
      <c r="D242" s="108" t="s">
        <v>126</v>
      </c>
      <c r="E242" s="109" t="s">
        <v>135</v>
      </c>
      <c r="F242" s="109" t="s">
        <v>153</v>
      </c>
      <c r="G242" s="143" t="s">
        <v>133</v>
      </c>
      <c r="H242" s="102">
        <v>4.7861822513400831</v>
      </c>
      <c r="I242" s="102">
        <v>4.9612257661038148</v>
      </c>
      <c r="J242" s="102">
        <v>5.0896196002578984</v>
      </c>
      <c r="K242" s="102">
        <v>5.1883202099737531</v>
      </c>
      <c r="L242" s="102">
        <v>5.3061497326203204</v>
      </c>
      <c r="M242" s="102">
        <v>5.4338731443994606</v>
      </c>
      <c r="N242" s="102">
        <v>5.4952830188679247</v>
      </c>
      <c r="O242" s="102">
        <v>5.6578947368421053</v>
      </c>
      <c r="P242" s="102">
        <v>5.9945762711864408</v>
      </c>
      <c r="Q242" s="102">
        <v>6.9538357094365244</v>
      </c>
    </row>
    <row r="243" spans="3:32" x14ac:dyDescent="0.2">
      <c r="C243" s="109" t="s">
        <v>45</v>
      </c>
      <c r="D243" s="108" t="s">
        <v>126</v>
      </c>
      <c r="E243" s="109" t="s">
        <v>135</v>
      </c>
      <c r="F243" s="109" t="s">
        <v>153</v>
      </c>
      <c r="G243" s="143" t="s">
        <v>133</v>
      </c>
      <c r="H243" s="102">
        <v>4.1682581494896276</v>
      </c>
      <c r="I243" s="102">
        <v>4.144385026737968</v>
      </c>
      <c r="J243" s="102">
        <v>4.1685166498486375</v>
      </c>
      <c r="K243" s="102">
        <v>4.2369314324507803</v>
      </c>
      <c r="L243" s="102">
        <v>4.3649512277161113</v>
      </c>
      <c r="M243" s="102">
        <v>4.4350563286944995</v>
      </c>
      <c r="N243" s="102">
        <v>4.4099556119213696</v>
      </c>
      <c r="O243" s="102">
        <v>4.5077720207253886</v>
      </c>
      <c r="P243" s="102">
        <v>5.059266535690897</v>
      </c>
      <c r="Q243" s="102">
        <v>5.5579188481675397</v>
      </c>
    </row>
    <row r="245" spans="3:32" x14ac:dyDescent="0.2">
      <c r="C245" s="29" t="s">
        <v>112</v>
      </c>
      <c r="D245" s="29" t="s">
        <v>113</v>
      </c>
      <c r="E245" s="29" t="s">
        <v>114</v>
      </c>
      <c r="F245" s="29" t="s">
        <v>115</v>
      </c>
      <c r="G245" s="29" t="s">
        <v>116</v>
      </c>
      <c r="H245" s="29" t="s">
        <v>117</v>
      </c>
      <c r="I245" s="29" t="s">
        <v>118</v>
      </c>
      <c r="J245" s="29" t="s">
        <v>119</v>
      </c>
      <c r="K245" s="29" t="s">
        <v>120</v>
      </c>
      <c r="L245" s="29" t="s">
        <v>121</v>
      </c>
      <c r="M245" s="29" t="s">
        <v>122</v>
      </c>
      <c r="N245" s="29" t="s">
        <v>123</v>
      </c>
      <c r="O245" s="29" t="s">
        <v>124</v>
      </c>
      <c r="P245" s="29" t="s">
        <v>125</v>
      </c>
      <c r="Q245" s="29" t="s">
        <v>102</v>
      </c>
    </row>
    <row r="246" spans="3:32" x14ac:dyDescent="0.2">
      <c r="C246" s="109" t="s">
        <v>37</v>
      </c>
      <c r="D246" s="108" t="s">
        <v>126</v>
      </c>
      <c r="E246" s="109" t="s">
        <v>135</v>
      </c>
      <c r="F246" s="109" t="s">
        <v>153</v>
      </c>
      <c r="G246" s="143" t="s">
        <v>133</v>
      </c>
      <c r="H246" s="102">
        <f>100*(H238/$H$238)</f>
        <v>100</v>
      </c>
      <c r="I246" s="102">
        <f t="shared" ref="I246:Q246" si="17">100*(I238/$H$238)</f>
        <v>100.9584361932591</v>
      </c>
      <c r="J246" s="102">
        <f t="shared" si="17"/>
        <v>101.78828065547157</v>
      </c>
      <c r="K246" s="102">
        <f t="shared" si="17"/>
        <v>102.9425513391714</v>
      </c>
      <c r="L246" s="102">
        <f t="shared" si="17"/>
        <v>103.80222542757058</v>
      </c>
      <c r="M246" s="102">
        <f t="shared" si="17"/>
        <v>105.01468553134359</v>
      </c>
      <c r="N246" s="102">
        <f t="shared" si="17"/>
        <v>105.65779264214046</v>
      </c>
      <c r="O246" s="102">
        <f t="shared" si="17"/>
        <v>106.77562724014335</v>
      </c>
      <c r="P246" s="102">
        <f t="shared" si="17"/>
        <v>112.11578892426535</v>
      </c>
      <c r="Q246" s="102">
        <f t="shared" si="17"/>
        <v>127.11086697414105</v>
      </c>
    </row>
    <row r="247" spans="3:32" x14ac:dyDescent="0.2">
      <c r="C247" s="109" t="s">
        <v>46</v>
      </c>
      <c r="D247" s="108" t="s">
        <v>126</v>
      </c>
      <c r="E247" s="109" t="s">
        <v>135</v>
      </c>
      <c r="F247" s="109" t="s">
        <v>153</v>
      </c>
      <c r="G247" s="143" t="s">
        <v>133</v>
      </c>
      <c r="H247" s="102">
        <f>100*(H239/$H$239)</f>
        <v>100</v>
      </c>
      <c r="I247" s="102">
        <f t="shared" ref="I247:Q247" si="18">100*(I239/$H$239)</f>
        <v>102.81420134677045</v>
      </c>
      <c r="J247" s="102">
        <f t="shared" si="18"/>
        <v>106.78817879923956</v>
      </c>
      <c r="K247" s="102">
        <f t="shared" si="18"/>
        <v>108.66519318461823</v>
      </c>
      <c r="L247" s="102">
        <f t="shared" si="18"/>
        <v>111.43065020480958</v>
      </c>
      <c r="M247" s="102">
        <f t="shared" si="18"/>
        <v>112.94378727270087</v>
      </c>
      <c r="N247" s="102">
        <f t="shared" si="18"/>
        <v>113.60348932339434</v>
      </c>
      <c r="O247" s="102">
        <f t="shared" si="18"/>
        <v>115.23387290957385</v>
      </c>
      <c r="P247" s="102">
        <f t="shared" si="18"/>
        <v>123.02155827982155</v>
      </c>
      <c r="Q247" s="102">
        <f t="shared" si="18"/>
        <v>138.16739776450365</v>
      </c>
    </row>
    <row r="248" spans="3:32" x14ac:dyDescent="0.2">
      <c r="C248" s="109" t="s">
        <v>41</v>
      </c>
      <c r="D248" s="108" t="s">
        <v>126</v>
      </c>
      <c r="E248" s="109" t="s">
        <v>135</v>
      </c>
      <c r="F248" s="109" t="s">
        <v>153</v>
      </c>
      <c r="G248" s="143" t="s">
        <v>133</v>
      </c>
      <c r="H248" s="102">
        <f>100*(H240/$H$240)</f>
        <v>100</v>
      </c>
      <c r="I248" s="102">
        <f t="shared" ref="I248:Q248" si="19">100*(I240/$H$240)</f>
        <v>101.67682402887561</v>
      </c>
      <c r="J248" s="102">
        <f t="shared" si="19"/>
        <v>103.46071621936004</v>
      </c>
      <c r="K248" s="102">
        <f t="shared" si="19"/>
        <v>105.60056087924066</v>
      </c>
      <c r="L248" s="102">
        <f t="shared" si="19"/>
        <v>109.2310094736648</v>
      </c>
      <c r="M248" s="102">
        <f t="shared" si="19"/>
        <v>111.82919153020295</v>
      </c>
      <c r="N248" s="102">
        <f t="shared" si="19"/>
        <v>113.82838000774515</v>
      </c>
      <c r="O248" s="102">
        <f t="shared" si="19"/>
        <v>116.8983508964802</v>
      </c>
      <c r="P248" s="102">
        <f t="shared" si="19"/>
        <v>126.35218057862735</v>
      </c>
      <c r="Q248" s="102">
        <f t="shared" si="19"/>
        <v>149.28347109573369</v>
      </c>
    </row>
    <row r="249" spans="3:32" x14ac:dyDescent="0.2">
      <c r="C249" s="109" t="s">
        <v>48</v>
      </c>
      <c r="D249" s="108" t="s">
        <v>126</v>
      </c>
      <c r="E249" s="109" t="s">
        <v>135</v>
      </c>
      <c r="F249" s="109" t="s">
        <v>153</v>
      </c>
      <c r="G249" s="143" t="s">
        <v>133</v>
      </c>
      <c r="H249" s="102">
        <f>100*(H241/$H$241)</f>
        <v>100</v>
      </c>
      <c r="I249" s="102">
        <f t="shared" ref="I249:Q249" si="20">100*(I241/$H$241)</f>
        <v>102.01473059996596</v>
      </c>
      <c r="J249" s="102">
        <f t="shared" si="20"/>
        <v>103.53270387435578</v>
      </c>
      <c r="K249" s="102">
        <f t="shared" si="20"/>
        <v>103.26099121833523</v>
      </c>
      <c r="L249" s="102">
        <f t="shared" si="20"/>
        <v>104.09915764859849</v>
      </c>
      <c r="M249" s="102">
        <f t="shared" si="20"/>
        <v>104.90460009356504</v>
      </c>
      <c r="N249" s="102">
        <f t="shared" si="20"/>
        <v>102.43678258540545</v>
      </c>
      <c r="O249" s="102">
        <f t="shared" si="20"/>
        <v>103.72229658421065</v>
      </c>
      <c r="P249" s="102">
        <f t="shared" si="20"/>
        <v>109.42990810574275</v>
      </c>
      <c r="Q249" s="102">
        <f t="shared" si="20"/>
        <v>117.48792903013489</v>
      </c>
    </row>
    <row r="250" spans="3:32" x14ac:dyDescent="0.2">
      <c r="C250" s="109" t="s">
        <v>55</v>
      </c>
      <c r="D250" s="108" t="s">
        <v>126</v>
      </c>
      <c r="E250" s="109" t="s">
        <v>135</v>
      </c>
      <c r="F250" s="109" t="s">
        <v>153</v>
      </c>
      <c r="G250" s="143" t="s">
        <v>133</v>
      </c>
      <c r="H250" s="102">
        <f>100*(H242/$H$242)</f>
        <v>100</v>
      </c>
      <c r="I250" s="102">
        <f t="shared" ref="I250:Q250" si="21">100*(I242/$H$242)</f>
        <v>103.65726805983458</v>
      </c>
      <c r="J250" s="102">
        <f t="shared" si="21"/>
        <v>106.33986198149591</v>
      </c>
      <c r="K250" s="102">
        <f t="shared" si="21"/>
        <v>108.40206113173136</v>
      </c>
      <c r="L250" s="102">
        <f t="shared" si="21"/>
        <v>110.86392982913786</v>
      </c>
      <c r="M250" s="102">
        <f t="shared" si="21"/>
        <v>113.53251629475727</v>
      </c>
      <c r="N250" s="102">
        <f t="shared" si="21"/>
        <v>114.8155822384177</v>
      </c>
      <c r="O250" s="102">
        <f t="shared" si="21"/>
        <v>118.21310680883394</v>
      </c>
      <c r="P250" s="102">
        <f t="shared" si="21"/>
        <v>125.24755549181228</v>
      </c>
      <c r="Q250" s="102">
        <f t="shared" si="21"/>
        <v>145.28982274942663</v>
      </c>
    </row>
    <row r="251" spans="3:32" x14ac:dyDescent="0.2">
      <c r="C251" s="109" t="s">
        <v>45</v>
      </c>
      <c r="D251" s="108" t="s">
        <v>126</v>
      </c>
      <c r="E251" s="109" t="s">
        <v>135</v>
      </c>
      <c r="F251" s="109" t="s">
        <v>153</v>
      </c>
      <c r="G251" s="143" t="s">
        <v>133</v>
      </c>
      <c r="H251" s="102">
        <f>100*(H243/$H$243)</f>
        <v>100</v>
      </c>
      <c r="I251" s="102">
        <f t="shared" ref="I251:Q251" si="22">100*(I243/$H$243)</f>
        <v>99.427263813912717</v>
      </c>
      <c r="J251" s="102">
        <f t="shared" si="22"/>
        <v>100.00620163986345</v>
      </c>
      <c r="K251" s="102">
        <f t="shared" si="22"/>
        <v>101.6475295074889</v>
      </c>
      <c r="L251" s="102">
        <f t="shared" si="22"/>
        <v>104.71883149201224</v>
      </c>
      <c r="M251" s="102">
        <f t="shared" si="22"/>
        <v>106.40071151153485</v>
      </c>
      <c r="N251" s="102">
        <f t="shared" si="22"/>
        <v>105.7985243179177</v>
      </c>
      <c r="O251" s="102">
        <f t="shared" si="22"/>
        <v>108.14522179432029</v>
      </c>
      <c r="P251" s="102">
        <f t="shared" si="22"/>
        <v>121.37603656602619</v>
      </c>
      <c r="Q251" s="102">
        <f t="shared" si="22"/>
        <v>133.33912269440572</v>
      </c>
    </row>
    <row r="253" spans="3:32" x14ac:dyDescent="0.2">
      <c r="AF253" s="296" t="s">
        <v>686</v>
      </c>
    </row>
    <row r="264" spans="3:32" x14ac:dyDescent="0.2">
      <c r="C264" s="47"/>
      <c r="D264" s="48" t="s">
        <v>180</v>
      </c>
      <c r="E264" s="47"/>
      <c r="F264" s="47"/>
      <c r="G264" s="47"/>
      <c r="H264" s="47"/>
      <c r="I264" s="47"/>
      <c r="J264" s="47"/>
      <c r="K264" s="47"/>
      <c r="L264" s="47"/>
      <c r="M264" s="47"/>
      <c r="N264" s="47"/>
      <c r="O264" s="47"/>
      <c r="P264" s="47"/>
      <c r="Q264" s="47"/>
      <c r="R264" s="47"/>
      <c r="S264" s="47"/>
      <c r="T264" s="47"/>
      <c r="U264" s="47"/>
      <c r="V264" s="47"/>
      <c r="W264" s="47"/>
      <c r="X264" s="47"/>
      <c r="Y264" s="47"/>
    </row>
    <row r="267" spans="3:32" ht="26" x14ac:dyDescent="0.3">
      <c r="C267" s="15" t="s">
        <v>199</v>
      </c>
    </row>
    <row r="268" spans="3:32" x14ac:dyDescent="0.2">
      <c r="C268" s="29" t="s">
        <v>112</v>
      </c>
      <c r="D268" s="29" t="s">
        <v>113</v>
      </c>
      <c r="E268" s="29" t="s">
        <v>114</v>
      </c>
      <c r="F268" s="29" t="s">
        <v>115</v>
      </c>
      <c r="G268" s="29" t="s">
        <v>102</v>
      </c>
    </row>
    <row r="269" spans="3:32" x14ac:dyDescent="0.2">
      <c r="C269" s="107" t="s">
        <v>46</v>
      </c>
      <c r="D269" s="103" t="s">
        <v>126</v>
      </c>
      <c r="E269" s="104" t="s">
        <v>127</v>
      </c>
      <c r="F269" s="104" t="s">
        <v>128</v>
      </c>
      <c r="G269" s="131">
        <v>3620.5</v>
      </c>
    </row>
    <row r="270" spans="3:32" x14ac:dyDescent="0.2">
      <c r="C270" s="118" t="s">
        <v>46</v>
      </c>
      <c r="D270" s="122" t="s">
        <v>176</v>
      </c>
      <c r="E270" s="120" t="s">
        <v>127</v>
      </c>
      <c r="F270" s="120" t="s">
        <v>128</v>
      </c>
      <c r="G270" s="132">
        <v>597</v>
      </c>
      <c r="AF270" s="292" t="s">
        <v>687</v>
      </c>
    </row>
    <row r="271" spans="3:32" x14ac:dyDescent="0.2">
      <c r="C271" s="118" t="s">
        <v>46</v>
      </c>
      <c r="D271" s="122" t="s">
        <v>177</v>
      </c>
      <c r="E271" s="120" t="s">
        <v>127</v>
      </c>
      <c r="F271" s="120" t="s">
        <v>128</v>
      </c>
      <c r="G271" s="132">
        <v>225.3</v>
      </c>
    </row>
    <row r="272" spans="3:32" x14ac:dyDescent="0.2">
      <c r="C272" s="127" t="s">
        <v>46</v>
      </c>
      <c r="D272" s="128" t="s">
        <v>178</v>
      </c>
      <c r="E272" s="124" t="s">
        <v>127</v>
      </c>
      <c r="F272" s="124" t="s">
        <v>128</v>
      </c>
      <c r="G272" s="133">
        <v>2798.2</v>
      </c>
    </row>
    <row r="284" spans="3:32" ht="26" x14ac:dyDescent="0.3">
      <c r="C284" s="15" t="s">
        <v>210</v>
      </c>
    </row>
    <row r="285" spans="3:32" x14ac:dyDescent="0.2">
      <c r="C285" s="29" t="s">
        <v>112</v>
      </c>
      <c r="D285" s="29" t="s">
        <v>113</v>
      </c>
      <c r="E285" s="29" t="s">
        <v>114</v>
      </c>
      <c r="F285" s="29" t="s">
        <v>115</v>
      </c>
      <c r="G285" s="29" t="s">
        <v>116</v>
      </c>
      <c r="H285" s="29" t="s">
        <v>117</v>
      </c>
      <c r="I285" s="29" t="s">
        <v>118</v>
      </c>
      <c r="J285" s="29" t="s">
        <v>119</v>
      </c>
      <c r="K285" s="29" t="s">
        <v>120</v>
      </c>
      <c r="L285" s="29" t="s">
        <v>121</v>
      </c>
      <c r="M285" s="29" t="s">
        <v>122</v>
      </c>
      <c r="N285" s="29" t="s">
        <v>123</v>
      </c>
      <c r="O285" s="29" t="s">
        <v>124</v>
      </c>
      <c r="P285" s="29" t="s">
        <v>125</v>
      </c>
      <c r="Q285" s="29" t="s">
        <v>102</v>
      </c>
      <c r="AF285" s="292" t="s">
        <v>688</v>
      </c>
    </row>
    <row r="286" spans="3:32" x14ac:dyDescent="0.2">
      <c r="C286" s="118" t="s">
        <v>46</v>
      </c>
      <c r="D286" s="122" t="s">
        <v>177</v>
      </c>
      <c r="E286" s="120" t="s">
        <v>127</v>
      </c>
      <c r="F286" s="120" t="s">
        <v>128</v>
      </c>
      <c r="G286" s="120" t="s">
        <v>129</v>
      </c>
      <c r="H286" s="134">
        <v>144.1</v>
      </c>
      <c r="I286" s="134">
        <v>151.4</v>
      </c>
      <c r="J286" s="134">
        <v>158.69999999999999</v>
      </c>
      <c r="K286" s="134">
        <v>166.1</v>
      </c>
      <c r="L286" s="134">
        <v>176.2</v>
      </c>
      <c r="M286" s="134">
        <v>186.4</v>
      </c>
      <c r="N286" s="134">
        <v>178.5</v>
      </c>
      <c r="O286" s="134">
        <v>189.2</v>
      </c>
      <c r="P286" s="134">
        <v>204.1</v>
      </c>
      <c r="Q286" s="132">
        <v>225.3</v>
      </c>
    </row>
    <row r="287" spans="3:32" x14ac:dyDescent="0.2">
      <c r="C287" s="118" t="s">
        <v>46</v>
      </c>
      <c r="D287" s="122" t="s">
        <v>176</v>
      </c>
      <c r="E287" s="120" t="s">
        <v>127</v>
      </c>
      <c r="F287" s="120" t="s">
        <v>128</v>
      </c>
      <c r="G287" s="120" t="s">
        <v>129</v>
      </c>
      <c r="H287" s="134">
        <v>339.1</v>
      </c>
      <c r="I287" s="134">
        <v>372.1</v>
      </c>
      <c r="J287" s="134">
        <v>401.3</v>
      </c>
      <c r="K287" s="134">
        <v>428</v>
      </c>
      <c r="L287" s="134">
        <v>454.2</v>
      </c>
      <c r="M287" s="134">
        <v>471.3</v>
      </c>
      <c r="N287" s="134">
        <v>497.7</v>
      </c>
      <c r="O287" s="134">
        <v>533.79999999999995</v>
      </c>
      <c r="P287" s="134">
        <v>552.6</v>
      </c>
      <c r="Q287" s="132">
        <v>597</v>
      </c>
    </row>
    <row r="288" spans="3:32" x14ac:dyDescent="0.2">
      <c r="C288" s="127" t="s">
        <v>46</v>
      </c>
      <c r="D288" s="128" t="s">
        <v>178</v>
      </c>
      <c r="E288" s="124" t="s">
        <v>127</v>
      </c>
      <c r="F288" s="124" t="s">
        <v>128</v>
      </c>
      <c r="G288" s="124" t="s">
        <v>129</v>
      </c>
      <c r="H288" s="135">
        <v>2125.6999999999998</v>
      </c>
      <c r="I288" s="135">
        <v>2149.8000000000002</v>
      </c>
      <c r="J288" s="135">
        <v>2229.6</v>
      </c>
      <c r="K288" s="135">
        <v>2228.4</v>
      </c>
      <c r="L288" s="135">
        <v>2233.1999999999998</v>
      </c>
      <c r="M288" s="135">
        <v>2236.3000000000002</v>
      </c>
      <c r="N288" s="135">
        <v>2319.8000000000002</v>
      </c>
      <c r="O288" s="135">
        <v>2361.1</v>
      </c>
      <c r="P288" s="135">
        <v>2499.4</v>
      </c>
      <c r="Q288" s="133">
        <v>2798.2</v>
      </c>
    </row>
    <row r="289" spans="3:32" x14ac:dyDescent="0.2">
      <c r="C289" s="107" t="s">
        <v>46</v>
      </c>
      <c r="D289" s="103" t="s">
        <v>126</v>
      </c>
      <c r="E289" s="104" t="s">
        <v>127</v>
      </c>
      <c r="F289" s="104" t="s">
        <v>128</v>
      </c>
      <c r="G289" s="104" t="s">
        <v>129</v>
      </c>
      <c r="H289" s="136">
        <v>2608.9</v>
      </c>
      <c r="I289" s="136">
        <v>2673.3</v>
      </c>
      <c r="J289" s="136">
        <v>2789.6</v>
      </c>
      <c r="K289" s="136">
        <v>2822.5</v>
      </c>
      <c r="L289" s="136">
        <v>2863.5</v>
      </c>
      <c r="M289" s="136">
        <v>2894</v>
      </c>
      <c r="N289" s="136">
        <v>2996</v>
      </c>
      <c r="O289" s="136">
        <v>3084.1</v>
      </c>
      <c r="P289" s="136">
        <v>3256</v>
      </c>
      <c r="Q289" s="131">
        <v>3620.5</v>
      </c>
    </row>
    <row r="292" spans="3:32" ht="26" x14ac:dyDescent="0.3">
      <c r="C292" s="15" t="s">
        <v>209</v>
      </c>
    </row>
    <row r="293" spans="3:32" x14ac:dyDescent="0.2">
      <c r="C293" s="29" t="s">
        <v>112</v>
      </c>
      <c r="D293" s="29" t="s">
        <v>113</v>
      </c>
      <c r="E293" s="29" t="s">
        <v>114</v>
      </c>
      <c r="F293" s="29" t="s">
        <v>117</v>
      </c>
      <c r="G293" s="29" t="s">
        <v>118</v>
      </c>
      <c r="H293" s="29" t="s">
        <v>119</v>
      </c>
      <c r="I293" s="29" t="s">
        <v>120</v>
      </c>
      <c r="J293" s="29" t="s">
        <v>121</v>
      </c>
      <c r="K293" s="29" t="s">
        <v>122</v>
      </c>
      <c r="L293" s="29" t="s">
        <v>123</v>
      </c>
      <c r="M293" s="29" t="s">
        <v>124</v>
      </c>
      <c r="N293" s="29" t="s">
        <v>125</v>
      </c>
      <c r="O293" s="29" t="s">
        <v>102</v>
      </c>
    </row>
    <row r="294" spans="3:32" x14ac:dyDescent="0.2">
      <c r="C294" s="118" t="s">
        <v>46</v>
      </c>
      <c r="D294" s="122" t="s">
        <v>177</v>
      </c>
      <c r="E294" s="120" t="s">
        <v>127</v>
      </c>
      <c r="F294" s="121">
        <f>100*(H286/$H$286)</f>
        <v>100</v>
      </c>
      <c r="G294" s="121">
        <f t="shared" ref="G294:O294" si="23">100*(I286/$H$286)</f>
        <v>105.06592643997226</v>
      </c>
      <c r="H294" s="121">
        <f t="shared" si="23"/>
        <v>110.13185287994447</v>
      </c>
      <c r="I294" s="121">
        <f t="shared" si="23"/>
        <v>115.26717557251909</v>
      </c>
      <c r="J294" s="121">
        <f t="shared" si="23"/>
        <v>122.2761970853574</v>
      </c>
      <c r="K294" s="121">
        <f t="shared" si="23"/>
        <v>129.35461485079807</v>
      </c>
      <c r="L294" s="121">
        <f t="shared" si="23"/>
        <v>123.87231089521167</v>
      </c>
      <c r="M294" s="121">
        <f t="shared" si="23"/>
        <v>131.29770992366412</v>
      </c>
      <c r="N294" s="121">
        <f t="shared" si="23"/>
        <v>141.63775156141568</v>
      </c>
      <c r="O294" s="121">
        <f t="shared" si="23"/>
        <v>156.34975711311588</v>
      </c>
    </row>
    <row r="295" spans="3:32" x14ac:dyDescent="0.2">
      <c r="C295" s="118" t="s">
        <v>46</v>
      </c>
      <c r="D295" s="122" t="s">
        <v>176</v>
      </c>
      <c r="E295" s="120" t="s">
        <v>127</v>
      </c>
      <c r="F295" s="121">
        <f>100*(H287/$H$287)</f>
        <v>100</v>
      </c>
      <c r="G295" s="121">
        <f t="shared" ref="G295:O295" si="24">100*(I287/$H$287)</f>
        <v>109.73164258330877</v>
      </c>
      <c r="H295" s="121">
        <f t="shared" si="24"/>
        <v>118.34267177823649</v>
      </c>
      <c r="I295" s="121">
        <f t="shared" si="24"/>
        <v>126.21645532291359</v>
      </c>
      <c r="J295" s="121">
        <f t="shared" si="24"/>
        <v>133.94278973754055</v>
      </c>
      <c r="K295" s="121">
        <f t="shared" si="24"/>
        <v>138.98554998525506</v>
      </c>
      <c r="L295" s="121">
        <f t="shared" si="24"/>
        <v>146.77086405190207</v>
      </c>
      <c r="M295" s="121">
        <f t="shared" si="24"/>
        <v>157.41669124152165</v>
      </c>
      <c r="N295" s="121">
        <f t="shared" si="24"/>
        <v>162.96077853140667</v>
      </c>
      <c r="O295" s="121">
        <f t="shared" si="24"/>
        <v>176.05426127985845</v>
      </c>
    </row>
    <row r="296" spans="3:32" x14ac:dyDescent="0.2">
      <c r="C296" s="127" t="s">
        <v>46</v>
      </c>
      <c r="D296" s="128" t="s">
        <v>178</v>
      </c>
      <c r="E296" s="124" t="s">
        <v>127</v>
      </c>
      <c r="F296" s="121">
        <f>100*(H288/$H$288)</f>
        <v>100</v>
      </c>
      <c r="G296" s="121">
        <f t="shared" ref="G296:O296" si="25">100*(I288/$H$288)</f>
        <v>101.13374417838831</v>
      </c>
      <c r="H296" s="121">
        <f t="shared" si="25"/>
        <v>104.88780166533378</v>
      </c>
      <c r="I296" s="121">
        <f t="shared" si="25"/>
        <v>104.8313496730489</v>
      </c>
      <c r="J296" s="121">
        <f t="shared" si="25"/>
        <v>105.05715764218846</v>
      </c>
      <c r="K296" s="121">
        <f t="shared" si="25"/>
        <v>105.2029919555911</v>
      </c>
      <c r="L296" s="121">
        <f t="shared" si="25"/>
        <v>109.13110975208168</v>
      </c>
      <c r="M296" s="121">
        <f t="shared" si="25"/>
        <v>111.07399915322011</v>
      </c>
      <c r="N296" s="121">
        <f t="shared" si="25"/>
        <v>117.5800912640542</v>
      </c>
      <c r="O296" s="121">
        <f t="shared" si="25"/>
        <v>131.63663734299288</v>
      </c>
    </row>
    <row r="297" spans="3:32" x14ac:dyDescent="0.2">
      <c r="C297" s="107" t="s">
        <v>46</v>
      </c>
      <c r="D297" s="103" t="s">
        <v>126</v>
      </c>
      <c r="E297" s="104" t="s">
        <v>127</v>
      </c>
      <c r="F297" s="121">
        <f>100*(H289/$H$289)</f>
        <v>100</v>
      </c>
      <c r="G297" s="121">
        <f t="shared" ref="G297:O297" si="26">100*(I289/$H$289)</f>
        <v>102.46847330292461</v>
      </c>
      <c r="H297" s="121">
        <f t="shared" si="26"/>
        <v>106.92629077388938</v>
      </c>
      <c r="I297" s="121">
        <f t="shared" si="26"/>
        <v>108.1873586569052</v>
      </c>
      <c r="J297" s="121">
        <f t="shared" si="26"/>
        <v>109.75890221932616</v>
      </c>
      <c r="K297" s="121">
        <f t="shared" si="26"/>
        <v>110.92797730844417</v>
      </c>
      <c r="L297" s="121">
        <f t="shared" si="26"/>
        <v>114.83767104910115</v>
      </c>
      <c r="M297" s="121">
        <f t="shared" si="26"/>
        <v>118.21457319176665</v>
      </c>
      <c r="N297" s="121">
        <f t="shared" si="26"/>
        <v>124.80355705469736</v>
      </c>
      <c r="O297" s="121">
        <f t="shared" si="26"/>
        <v>138.77496262792747</v>
      </c>
    </row>
    <row r="300" spans="3:32" x14ac:dyDescent="0.2">
      <c r="AF300" s="292" t="s">
        <v>689</v>
      </c>
    </row>
    <row r="301" spans="3:32" x14ac:dyDescent="0.2">
      <c r="AF301" s="293"/>
    </row>
    <row r="302" spans="3:32" x14ac:dyDescent="0.2">
      <c r="AF302" s="293"/>
    </row>
    <row r="303" spans="3:32" x14ac:dyDescent="0.2">
      <c r="AF303" s="294" t="s">
        <v>690</v>
      </c>
    </row>
    <row r="310" spans="26:26" x14ac:dyDescent="0.2">
      <c r="Z310"/>
    </row>
    <row r="325" spans="3:32" ht="26" x14ac:dyDescent="0.3">
      <c r="C325" s="15" t="s">
        <v>200</v>
      </c>
    </row>
    <row r="326" spans="3:32" x14ac:dyDescent="0.2">
      <c r="C326" s="29" t="s">
        <v>112</v>
      </c>
      <c r="D326" s="29" t="s">
        <v>113</v>
      </c>
      <c r="E326" s="29" t="s">
        <v>114</v>
      </c>
      <c r="F326" s="29" t="s">
        <v>115</v>
      </c>
      <c r="G326" s="29" t="s">
        <v>102</v>
      </c>
    </row>
    <row r="327" spans="3:32" x14ac:dyDescent="0.2">
      <c r="C327" s="107" t="s">
        <v>46</v>
      </c>
      <c r="D327" s="103" t="s">
        <v>126</v>
      </c>
      <c r="E327" s="104" t="s">
        <v>131</v>
      </c>
      <c r="F327" s="104" t="s">
        <v>132</v>
      </c>
      <c r="G327" s="131">
        <v>388.3</v>
      </c>
      <c r="AF327" s="292" t="s">
        <v>691</v>
      </c>
    </row>
    <row r="328" spans="3:32" x14ac:dyDescent="0.2">
      <c r="C328" s="118" t="s">
        <v>46</v>
      </c>
      <c r="D328" s="122" t="s">
        <v>177</v>
      </c>
      <c r="E328" s="120" t="s">
        <v>131</v>
      </c>
      <c r="F328" s="120" t="s">
        <v>132</v>
      </c>
      <c r="G328" s="132">
        <v>13.3</v>
      </c>
    </row>
    <row r="329" spans="3:32" x14ac:dyDescent="0.2">
      <c r="C329" s="118" t="s">
        <v>46</v>
      </c>
      <c r="D329" s="122" t="s">
        <v>176</v>
      </c>
      <c r="E329" s="120" t="s">
        <v>131</v>
      </c>
      <c r="F329" s="120" t="s">
        <v>132</v>
      </c>
      <c r="G329" s="132">
        <v>41.6</v>
      </c>
    </row>
    <row r="330" spans="3:32" x14ac:dyDescent="0.2">
      <c r="C330" s="127" t="s">
        <v>46</v>
      </c>
      <c r="D330" s="128" t="s">
        <v>178</v>
      </c>
      <c r="E330" s="124" t="s">
        <v>131</v>
      </c>
      <c r="F330" s="124" t="s">
        <v>132</v>
      </c>
      <c r="G330" s="133">
        <v>333.4</v>
      </c>
    </row>
    <row r="344" spans="3:32" ht="26" x14ac:dyDescent="0.3">
      <c r="C344" s="15" t="s">
        <v>208</v>
      </c>
    </row>
    <row r="345" spans="3:32" x14ac:dyDescent="0.2">
      <c r="C345" s="29" t="s">
        <v>112</v>
      </c>
      <c r="D345" s="29" t="s">
        <v>113</v>
      </c>
      <c r="E345" s="29" t="s">
        <v>114</v>
      </c>
      <c r="F345" s="29" t="s">
        <v>115</v>
      </c>
      <c r="G345" s="29" t="s">
        <v>117</v>
      </c>
      <c r="H345" s="29" t="s">
        <v>118</v>
      </c>
      <c r="I345" s="29" t="s">
        <v>119</v>
      </c>
      <c r="J345" s="29" t="s">
        <v>120</v>
      </c>
      <c r="K345" s="29" t="s">
        <v>121</v>
      </c>
      <c r="L345" s="29" t="s">
        <v>122</v>
      </c>
      <c r="M345" s="29" t="s">
        <v>123</v>
      </c>
      <c r="N345" s="29" t="s">
        <v>124</v>
      </c>
      <c r="O345" s="29" t="s">
        <v>125</v>
      </c>
      <c r="P345" s="29" t="s">
        <v>102</v>
      </c>
    </row>
    <row r="346" spans="3:32" x14ac:dyDescent="0.2">
      <c r="C346" s="118" t="s">
        <v>46</v>
      </c>
      <c r="D346" s="122" t="s">
        <v>177</v>
      </c>
      <c r="E346" s="120" t="s">
        <v>131</v>
      </c>
      <c r="F346" s="120" t="s">
        <v>132</v>
      </c>
      <c r="G346" s="134">
        <v>11.1</v>
      </c>
      <c r="H346" s="134">
        <v>11.5</v>
      </c>
      <c r="I346" s="134">
        <v>11.8</v>
      </c>
      <c r="J346" s="134">
        <v>12.2</v>
      </c>
      <c r="K346" s="134">
        <v>12.7</v>
      </c>
      <c r="L346" s="134">
        <v>13.2</v>
      </c>
      <c r="M346" s="134">
        <v>12.4</v>
      </c>
      <c r="N346" s="134">
        <v>13</v>
      </c>
      <c r="O346" s="134">
        <v>13.2</v>
      </c>
      <c r="P346" s="132">
        <v>13.3</v>
      </c>
    </row>
    <row r="347" spans="3:32" x14ac:dyDescent="0.2">
      <c r="C347" s="118" t="s">
        <v>46</v>
      </c>
      <c r="D347" s="122" t="s">
        <v>176</v>
      </c>
      <c r="E347" s="120" t="s">
        <v>131</v>
      </c>
      <c r="F347" s="120" t="s">
        <v>132</v>
      </c>
      <c r="G347" s="134">
        <v>41.5</v>
      </c>
      <c r="H347" s="134">
        <v>42</v>
      </c>
      <c r="I347" s="134">
        <v>40.9</v>
      </c>
      <c r="J347" s="134">
        <v>41</v>
      </c>
      <c r="K347" s="134">
        <v>41.5</v>
      </c>
      <c r="L347" s="134">
        <v>41.8</v>
      </c>
      <c r="M347" s="134">
        <v>42.8</v>
      </c>
      <c r="N347" s="134">
        <v>45</v>
      </c>
      <c r="O347" s="134">
        <v>43.4</v>
      </c>
      <c r="P347" s="132">
        <v>41.6</v>
      </c>
    </row>
    <row r="348" spans="3:32" x14ac:dyDescent="0.2">
      <c r="C348" s="127" t="s">
        <v>46</v>
      </c>
      <c r="D348" s="128" t="s">
        <v>178</v>
      </c>
      <c r="E348" s="124" t="s">
        <v>131</v>
      </c>
      <c r="F348" s="124" t="s">
        <v>132</v>
      </c>
      <c r="G348" s="135">
        <v>334.1</v>
      </c>
      <c r="H348" s="135">
        <v>331.8</v>
      </c>
      <c r="I348" s="135">
        <v>334.5</v>
      </c>
      <c r="J348" s="135">
        <v>331.7</v>
      </c>
      <c r="K348" s="135">
        <v>326.60000000000002</v>
      </c>
      <c r="L348" s="135">
        <v>324.7</v>
      </c>
      <c r="M348" s="135">
        <v>335.6</v>
      </c>
      <c r="N348" s="135">
        <v>338.6</v>
      </c>
      <c r="O348" s="135">
        <v>335.6</v>
      </c>
      <c r="P348" s="133">
        <v>333.4</v>
      </c>
    </row>
    <row r="349" spans="3:32" x14ac:dyDescent="0.2">
      <c r="C349" s="107" t="s">
        <v>46</v>
      </c>
      <c r="D349" s="103" t="s">
        <v>126</v>
      </c>
      <c r="E349" s="104" t="s">
        <v>131</v>
      </c>
      <c r="F349" s="104" t="s">
        <v>132</v>
      </c>
      <c r="G349" s="136">
        <v>386.6</v>
      </c>
      <c r="H349" s="136">
        <v>385.3</v>
      </c>
      <c r="I349" s="136">
        <v>387.1</v>
      </c>
      <c r="J349" s="136">
        <v>384.9</v>
      </c>
      <c r="K349" s="136">
        <v>380.8</v>
      </c>
      <c r="L349" s="136">
        <v>379.7</v>
      </c>
      <c r="M349" s="136">
        <v>390.8</v>
      </c>
      <c r="N349" s="136">
        <v>396.6</v>
      </c>
      <c r="O349" s="136">
        <v>392.2</v>
      </c>
      <c r="P349" s="131">
        <v>388.3</v>
      </c>
    </row>
    <row r="350" spans="3:32" x14ac:dyDescent="0.2">
      <c r="AF350" s="292" t="s">
        <v>692</v>
      </c>
    </row>
    <row r="353" spans="3:32" ht="26" x14ac:dyDescent="0.3">
      <c r="C353" s="15" t="s">
        <v>207</v>
      </c>
    </row>
    <row r="354" spans="3:32" x14ac:dyDescent="0.2">
      <c r="C354" s="29" t="s">
        <v>112</v>
      </c>
      <c r="D354" s="29" t="s">
        <v>113</v>
      </c>
      <c r="E354" s="29" t="s">
        <v>114</v>
      </c>
      <c r="F354" s="29" t="s">
        <v>115</v>
      </c>
      <c r="G354" s="29" t="s">
        <v>117</v>
      </c>
      <c r="H354" s="29" t="s">
        <v>118</v>
      </c>
      <c r="I354" s="29" t="s">
        <v>119</v>
      </c>
      <c r="J354" s="29" t="s">
        <v>120</v>
      </c>
      <c r="K354" s="29" t="s">
        <v>121</v>
      </c>
      <c r="L354" s="29" t="s">
        <v>122</v>
      </c>
      <c r="M354" s="29" t="s">
        <v>123</v>
      </c>
      <c r="N354" s="29" t="s">
        <v>124</v>
      </c>
      <c r="O354" s="29" t="s">
        <v>125</v>
      </c>
      <c r="P354" s="29" t="s">
        <v>102</v>
      </c>
    </row>
    <row r="355" spans="3:32" x14ac:dyDescent="0.2">
      <c r="C355" s="118" t="s">
        <v>46</v>
      </c>
      <c r="D355" s="122" t="s">
        <v>177</v>
      </c>
      <c r="E355" s="120" t="s">
        <v>131</v>
      </c>
      <c r="F355" s="120" t="s">
        <v>132</v>
      </c>
      <c r="G355" s="121">
        <f>100*(G346/$G$346)</f>
        <v>100</v>
      </c>
      <c r="H355" s="121">
        <f t="shared" ref="H355:P355" si="27">100*(H346/$G$346)</f>
        <v>103.60360360360362</v>
      </c>
      <c r="I355" s="121">
        <f t="shared" si="27"/>
        <v>106.30630630630631</v>
      </c>
      <c r="J355" s="121">
        <f t="shared" si="27"/>
        <v>109.9099099099099</v>
      </c>
      <c r="K355" s="121">
        <f t="shared" si="27"/>
        <v>114.41441441441442</v>
      </c>
      <c r="L355" s="121">
        <f t="shared" si="27"/>
        <v>118.91891891891892</v>
      </c>
      <c r="M355" s="121">
        <f t="shared" si="27"/>
        <v>111.71171171171173</v>
      </c>
      <c r="N355" s="121">
        <f t="shared" si="27"/>
        <v>117.11711711711712</v>
      </c>
      <c r="O355" s="121">
        <f t="shared" si="27"/>
        <v>118.91891891891892</v>
      </c>
      <c r="P355" s="121">
        <f t="shared" si="27"/>
        <v>119.81981981981984</v>
      </c>
    </row>
    <row r="356" spans="3:32" x14ac:dyDescent="0.2">
      <c r="C356" s="118" t="s">
        <v>46</v>
      </c>
      <c r="D356" s="122" t="s">
        <v>176</v>
      </c>
      <c r="E356" s="120" t="s">
        <v>131</v>
      </c>
      <c r="F356" s="120" t="s">
        <v>132</v>
      </c>
      <c r="G356" s="121">
        <f>100*(G347/$G$347)</f>
        <v>100</v>
      </c>
      <c r="H356" s="121">
        <f t="shared" ref="H356:P356" si="28">100*(H347/$G$347)</f>
        <v>101.20481927710843</v>
      </c>
      <c r="I356" s="121">
        <f t="shared" si="28"/>
        <v>98.554216867469876</v>
      </c>
      <c r="J356" s="121">
        <f t="shared" si="28"/>
        <v>98.795180722891558</v>
      </c>
      <c r="K356" s="121">
        <f t="shared" si="28"/>
        <v>100</v>
      </c>
      <c r="L356" s="121">
        <f t="shared" si="28"/>
        <v>100.72289156626506</v>
      </c>
      <c r="M356" s="121">
        <f t="shared" si="28"/>
        <v>103.13253012048192</v>
      </c>
      <c r="N356" s="121">
        <f t="shared" si="28"/>
        <v>108.43373493975903</v>
      </c>
      <c r="O356" s="121">
        <f t="shared" si="28"/>
        <v>104.57831325301203</v>
      </c>
      <c r="P356" s="121">
        <f t="shared" si="28"/>
        <v>100.2409638554217</v>
      </c>
    </row>
    <row r="357" spans="3:32" x14ac:dyDescent="0.2">
      <c r="C357" s="127" t="s">
        <v>46</v>
      </c>
      <c r="D357" s="128" t="s">
        <v>178</v>
      </c>
      <c r="E357" s="124" t="s">
        <v>131</v>
      </c>
      <c r="F357" s="124" t="s">
        <v>132</v>
      </c>
      <c r="G357" s="121">
        <f>100*(G348/$G$348)</f>
        <v>100</v>
      </c>
      <c r="H357" s="121">
        <f t="shared" ref="H357:P357" si="29">100*(H348/$G$348)</f>
        <v>99.311583358275954</v>
      </c>
      <c r="I357" s="121">
        <f t="shared" si="29"/>
        <v>100.11972463334331</v>
      </c>
      <c r="J357" s="121">
        <f t="shared" si="29"/>
        <v>99.281652199940126</v>
      </c>
      <c r="K357" s="121">
        <f t="shared" si="29"/>
        <v>97.755163124812924</v>
      </c>
      <c r="L357" s="121">
        <f t="shared" si="29"/>
        <v>97.186471116432188</v>
      </c>
      <c r="M357" s="121">
        <f t="shared" si="29"/>
        <v>100.44896737503741</v>
      </c>
      <c r="N357" s="121">
        <f t="shared" si="29"/>
        <v>101.34690212511224</v>
      </c>
      <c r="O357" s="121">
        <f t="shared" si="29"/>
        <v>100.44896737503741</v>
      </c>
      <c r="P357" s="121">
        <f t="shared" si="29"/>
        <v>99.790481891649193</v>
      </c>
    </row>
    <row r="358" spans="3:32" x14ac:dyDescent="0.2">
      <c r="C358" s="107" t="s">
        <v>46</v>
      </c>
      <c r="D358" s="103" t="s">
        <v>126</v>
      </c>
      <c r="E358" s="104" t="s">
        <v>131</v>
      </c>
      <c r="F358" s="104" t="s">
        <v>132</v>
      </c>
      <c r="G358" s="121">
        <f>100*(G349/$G$349)</f>
        <v>100</v>
      </c>
      <c r="H358" s="121">
        <f t="shared" ref="H358:P358" si="30">100*(H349/$G$349)</f>
        <v>99.663735126745991</v>
      </c>
      <c r="I358" s="121">
        <f t="shared" si="30"/>
        <v>100.12933264355924</v>
      </c>
      <c r="J358" s="121">
        <f t="shared" si="30"/>
        <v>99.560269011898598</v>
      </c>
      <c r="K358" s="121">
        <f t="shared" si="30"/>
        <v>98.49974133471288</v>
      </c>
      <c r="L358" s="121">
        <f t="shared" si="30"/>
        <v>98.21520951888256</v>
      </c>
      <c r="M358" s="121">
        <f t="shared" si="30"/>
        <v>101.08639420589756</v>
      </c>
      <c r="N358" s="121">
        <f t="shared" si="30"/>
        <v>102.5866528711847</v>
      </c>
      <c r="O358" s="121">
        <f t="shared" si="30"/>
        <v>101.44852560786342</v>
      </c>
      <c r="P358" s="121">
        <f t="shared" si="30"/>
        <v>100.43973098810139</v>
      </c>
    </row>
    <row r="366" spans="3:32" x14ac:dyDescent="0.2">
      <c r="AF366" s="292" t="s">
        <v>693</v>
      </c>
    </row>
    <row r="367" spans="3:32" x14ac:dyDescent="0.2">
      <c r="AF367" s="293"/>
    </row>
    <row r="368" spans="3:32" x14ac:dyDescent="0.2">
      <c r="AF368" s="293"/>
    </row>
    <row r="369" spans="32:32" x14ac:dyDescent="0.2">
      <c r="AF369" s="294" t="s">
        <v>694</v>
      </c>
    </row>
    <row r="387" spans="3:32" ht="26" x14ac:dyDescent="0.3">
      <c r="C387" s="15" t="s">
        <v>201</v>
      </c>
    </row>
    <row r="388" spans="3:32" x14ac:dyDescent="0.2">
      <c r="C388" s="29" t="s">
        <v>112</v>
      </c>
      <c r="D388" s="29" t="s">
        <v>113</v>
      </c>
      <c r="E388" s="29" t="s">
        <v>114</v>
      </c>
      <c r="F388" s="29" t="s">
        <v>115</v>
      </c>
      <c r="G388" s="29" t="s">
        <v>102</v>
      </c>
    </row>
    <row r="389" spans="3:32" x14ac:dyDescent="0.2">
      <c r="C389" s="107" t="s">
        <v>46</v>
      </c>
      <c r="D389" s="103" t="s">
        <v>126</v>
      </c>
      <c r="E389" s="104" t="s">
        <v>131</v>
      </c>
      <c r="F389" s="104" t="s">
        <v>132</v>
      </c>
      <c r="G389" s="131">
        <v>388.3</v>
      </c>
      <c r="AF389" s="292" t="s">
        <v>695</v>
      </c>
    </row>
    <row r="390" spans="3:32" x14ac:dyDescent="0.2">
      <c r="C390" s="118" t="s">
        <v>46</v>
      </c>
      <c r="D390" s="122" t="s">
        <v>176</v>
      </c>
      <c r="E390" s="120" t="s">
        <v>131</v>
      </c>
      <c r="F390" s="120" t="s">
        <v>132</v>
      </c>
      <c r="G390" s="132">
        <v>41.6</v>
      </c>
    </row>
    <row r="391" spans="3:32" x14ac:dyDescent="0.2">
      <c r="C391" s="118" t="s">
        <v>46</v>
      </c>
      <c r="D391" s="122" t="s">
        <v>177</v>
      </c>
      <c r="E391" s="120" t="s">
        <v>131</v>
      </c>
      <c r="F391" s="120" t="s">
        <v>132</v>
      </c>
      <c r="G391" s="132">
        <v>13.3</v>
      </c>
    </row>
    <row r="392" spans="3:32" x14ac:dyDescent="0.2">
      <c r="C392" s="127" t="s">
        <v>46</v>
      </c>
      <c r="D392" s="128" t="s">
        <v>178</v>
      </c>
      <c r="E392" s="124" t="s">
        <v>131</v>
      </c>
      <c r="F392" s="124" t="s">
        <v>132</v>
      </c>
      <c r="G392" s="133">
        <v>333.4</v>
      </c>
    </row>
    <row r="393" spans="3:32" x14ac:dyDescent="0.2">
      <c r="C393" s="107" t="s">
        <v>46</v>
      </c>
      <c r="D393" s="103" t="s">
        <v>126</v>
      </c>
      <c r="E393" s="104" t="s">
        <v>127</v>
      </c>
      <c r="F393" s="104" t="s">
        <v>128</v>
      </c>
      <c r="G393" s="131">
        <v>3620.5</v>
      </c>
    </row>
    <row r="394" spans="3:32" x14ac:dyDescent="0.2">
      <c r="C394" s="118" t="s">
        <v>46</v>
      </c>
      <c r="D394" s="122" t="s">
        <v>176</v>
      </c>
      <c r="E394" s="120" t="s">
        <v>127</v>
      </c>
      <c r="F394" s="120" t="s">
        <v>128</v>
      </c>
      <c r="G394" s="132">
        <v>597</v>
      </c>
    </row>
    <row r="395" spans="3:32" x14ac:dyDescent="0.2">
      <c r="C395" s="118" t="s">
        <v>46</v>
      </c>
      <c r="D395" s="122" t="s">
        <v>177</v>
      </c>
      <c r="E395" s="120" t="s">
        <v>127</v>
      </c>
      <c r="F395" s="120" t="s">
        <v>128</v>
      </c>
      <c r="G395" s="132">
        <v>225.3</v>
      </c>
    </row>
    <row r="396" spans="3:32" x14ac:dyDescent="0.2">
      <c r="C396" s="127" t="s">
        <v>46</v>
      </c>
      <c r="D396" s="128" t="s">
        <v>178</v>
      </c>
      <c r="E396" s="124" t="s">
        <v>127</v>
      </c>
      <c r="F396" s="124" t="s">
        <v>128</v>
      </c>
      <c r="G396" s="133">
        <v>2798.2</v>
      </c>
    </row>
    <row r="397" spans="3:32" x14ac:dyDescent="0.2">
      <c r="C397" s="118" t="s">
        <v>46</v>
      </c>
      <c r="D397" s="122" t="s">
        <v>176</v>
      </c>
      <c r="E397" s="120"/>
      <c r="F397" s="120" t="str">
        <f>F400</f>
        <v>EUR/kg</v>
      </c>
      <c r="G397" s="102">
        <f>G394/G390</f>
        <v>14.350961538461538</v>
      </c>
    </row>
    <row r="398" spans="3:32" x14ac:dyDescent="0.2">
      <c r="C398" s="118" t="s">
        <v>46</v>
      </c>
      <c r="D398" s="122" t="s">
        <v>177</v>
      </c>
      <c r="E398" s="120"/>
      <c r="F398" s="120" t="str">
        <f>F397</f>
        <v>EUR/kg</v>
      </c>
      <c r="G398" s="102">
        <f>G395/G391</f>
        <v>16.939849624060152</v>
      </c>
    </row>
    <row r="399" spans="3:32" x14ac:dyDescent="0.2">
      <c r="C399" s="120" t="s">
        <v>46</v>
      </c>
      <c r="D399" s="122" t="s">
        <v>178</v>
      </c>
      <c r="E399" s="120"/>
      <c r="F399" s="120" t="str">
        <f>F398</f>
        <v>EUR/kg</v>
      </c>
      <c r="G399" s="102">
        <f>G396/G392</f>
        <v>8.3929214157168559</v>
      </c>
    </row>
    <row r="400" spans="3:32" x14ac:dyDescent="0.2">
      <c r="C400" s="118" t="s">
        <v>46</v>
      </c>
      <c r="D400" s="119" t="s">
        <v>126</v>
      </c>
      <c r="E400" s="120"/>
      <c r="F400" s="120" t="s">
        <v>202</v>
      </c>
      <c r="G400" s="102">
        <f>G393/G389</f>
        <v>9.323976306979139</v>
      </c>
    </row>
    <row r="402" spans="3:18" ht="26" x14ac:dyDescent="0.3">
      <c r="C402" s="15" t="s">
        <v>206</v>
      </c>
    </row>
    <row r="403" spans="3:18" x14ac:dyDescent="0.2">
      <c r="C403" s="29" t="s">
        <v>112</v>
      </c>
      <c r="D403" s="29" t="s">
        <v>113</v>
      </c>
      <c r="E403" s="29" t="s">
        <v>114</v>
      </c>
      <c r="F403" s="29" t="s">
        <v>115</v>
      </c>
      <c r="G403" s="29" t="s">
        <v>117</v>
      </c>
      <c r="H403" s="29" t="s">
        <v>118</v>
      </c>
      <c r="I403" s="29" t="s">
        <v>119</v>
      </c>
      <c r="J403" s="29" t="s">
        <v>120</v>
      </c>
      <c r="K403" s="29" t="s">
        <v>121</v>
      </c>
      <c r="L403" s="29" t="s">
        <v>122</v>
      </c>
      <c r="M403" s="29" t="s">
        <v>123</v>
      </c>
      <c r="N403" s="29" t="s">
        <v>124</v>
      </c>
      <c r="O403" s="29" t="s">
        <v>125</v>
      </c>
      <c r="P403" s="29" t="s">
        <v>102</v>
      </c>
    </row>
    <row r="404" spans="3:18" x14ac:dyDescent="0.2">
      <c r="C404" s="118" t="s">
        <v>46</v>
      </c>
      <c r="D404" s="122" t="s">
        <v>176</v>
      </c>
      <c r="E404" s="120"/>
      <c r="F404" s="120" t="str">
        <f>F407</f>
        <v>EUR/kg</v>
      </c>
      <c r="G404" s="102">
        <f t="shared" ref="G404:P404" si="31">G413/G409</f>
        <v>8.1710843373493987</v>
      </c>
      <c r="H404" s="102">
        <f t="shared" si="31"/>
        <v>8.8595238095238109</v>
      </c>
      <c r="I404" s="102">
        <f t="shared" si="31"/>
        <v>9.8117359413202934</v>
      </c>
      <c r="J404" s="102">
        <f t="shared" si="31"/>
        <v>10.439024390243903</v>
      </c>
      <c r="K404" s="102">
        <f t="shared" si="31"/>
        <v>10.944578313253011</v>
      </c>
      <c r="L404" s="102">
        <f t="shared" si="31"/>
        <v>11.275119617224881</v>
      </c>
      <c r="M404" s="102">
        <f t="shared" si="31"/>
        <v>11.628504672897197</v>
      </c>
      <c r="N404" s="102">
        <f t="shared" si="31"/>
        <v>11.862222222222222</v>
      </c>
      <c r="O404" s="102">
        <f t="shared" si="31"/>
        <v>12.732718894009217</v>
      </c>
      <c r="P404" s="102">
        <f t="shared" si="31"/>
        <v>14.350961538461538</v>
      </c>
    </row>
    <row r="405" spans="3:18" x14ac:dyDescent="0.2">
      <c r="C405" s="118" t="s">
        <v>46</v>
      </c>
      <c r="D405" s="122" t="s">
        <v>177</v>
      </c>
      <c r="E405" s="120"/>
      <c r="F405" s="120" t="str">
        <f>F404</f>
        <v>EUR/kg</v>
      </c>
      <c r="G405" s="102">
        <f t="shared" ref="G405:P405" si="32">G414/G410</f>
        <v>12.981981981981981</v>
      </c>
      <c r="H405" s="102">
        <f t="shared" si="32"/>
        <v>13.165217391304349</v>
      </c>
      <c r="I405" s="102">
        <f t="shared" si="32"/>
        <v>13.449152542372879</v>
      </c>
      <c r="J405" s="102">
        <f t="shared" si="32"/>
        <v>13.614754098360656</v>
      </c>
      <c r="K405" s="102">
        <f t="shared" si="32"/>
        <v>13.874015748031496</v>
      </c>
      <c r="L405" s="102">
        <f t="shared" si="32"/>
        <v>14.121212121212123</v>
      </c>
      <c r="M405" s="102">
        <f t="shared" si="32"/>
        <v>14.39516129032258</v>
      </c>
      <c r="N405" s="102">
        <f t="shared" si="32"/>
        <v>14.553846153846154</v>
      </c>
      <c r="O405" s="102">
        <f t="shared" si="32"/>
        <v>15.462121212121213</v>
      </c>
      <c r="P405" s="102">
        <f t="shared" si="32"/>
        <v>16.939849624060152</v>
      </c>
    </row>
    <row r="406" spans="3:18" x14ac:dyDescent="0.2">
      <c r="C406" s="118" t="s">
        <v>46</v>
      </c>
      <c r="D406" s="122" t="s">
        <v>178</v>
      </c>
      <c r="E406" s="120"/>
      <c r="F406" s="120" t="str">
        <f>F405</f>
        <v>EUR/kg</v>
      </c>
      <c r="G406" s="102">
        <f t="shared" ref="G406:P406" si="33">G415/G411</f>
        <v>6.3624663274468709</v>
      </c>
      <c r="H406" s="102">
        <f t="shared" si="33"/>
        <v>6.4792043399638342</v>
      </c>
      <c r="I406" s="102">
        <f t="shared" si="33"/>
        <v>6.6654708520179371</v>
      </c>
      <c r="J406" s="102">
        <f t="shared" si="33"/>
        <v>6.718118782031957</v>
      </c>
      <c r="K406" s="102">
        <f t="shared" si="33"/>
        <v>6.8377219840783825</v>
      </c>
      <c r="L406" s="102">
        <f t="shared" si="33"/>
        <v>6.8872805666769334</v>
      </c>
      <c r="M406" s="102">
        <f t="shared" si="33"/>
        <v>6.9123957091775923</v>
      </c>
      <c r="N406" s="102">
        <f t="shared" si="33"/>
        <v>6.9731246308328405</v>
      </c>
      <c r="O406" s="102">
        <f t="shared" si="33"/>
        <v>7.447556615017878</v>
      </c>
      <c r="P406" s="102">
        <f t="shared" si="33"/>
        <v>8.3929214157168559</v>
      </c>
      <c r="R406" s="64"/>
    </row>
    <row r="407" spans="3:18" x14ac:dyDescent="0.2">
      <c r="C407" s="124" t="s">
        <v>46</v>
      </c>
      <c r="D407" s="125" t="s">
        <v>126</v>
      </c>
      <c r="E407" s="124"/>
      <c r="F407" s="124" t="s">
        <v>202</v>
      </c>
      <c r="G407" s="117">
        <f t="shared" ref="G407:P407" si="34">G412/G408</f>
        <v>6.7483186756337297</v>
      </c>
      <c r="H407" s="117">
        <f t="shared" si="34"/>
        <v>6.9382299506877763</v>
      </c>
      <c r="I407" s="117">
        <f t="shared" si="34"/>
        <v>7.2064066132782223</v>
      </c>
      <c r="J407" s="117">
        <f t="shared" si="34"/>
        <v>7.3330735255910628</v>
      </c>
      <c r="K407" s="117">
        <f t="shared" si="34"/>
        <v>7.5196953781512601</v>
      </c>
      <c r="L407" s="117">
        <f t="shared" si="34"/>
        <v>7.621806689491704</v>
      </c>
      <c r="M407" s="117">
        <f t="shared" si="34"/>
        <v>7.6663254861821901</v>
      </c>
      <c r="N407" s="117">
        <f t="shared" si="34"/>
        <v>7.776348966212808</v>
      </c>
      <c r="O407" s="117">
        <f t="shared" si="34"/>
        <v>8.3018867924528301</v>
      </c>
      <c r="P407" s="117">
        <f t="shared" si="34"/>
        <v>9.323976306979139</v>
      </c>
      <c r="R407" s="64"/>
    </row>
    <row r="408" spans="3:18" x14ac:dyDescent="0.2">
      <c r="C408" s="118" t="s">
        <v>46</v>
      </c>
      <c r="D408" s="119" t="s">
        <v>126</v>
      </c>
      <c r="E408" s="120" t="s">
        <v>131</v>
      </c>
      <c r="F408" s="120" t="s">
        <v>132</v>
      </c>
      <c r="G408" s="121">
        <v>386.6</v>
      </c>
      <c r="H408" s="121">
        <v>385.3</v>
      </c>
      <c r="I408" s="121">
        <v>387.1</v>
      </c>
      <c r="J408" s="121">
        <v>384.9</v>
      </c>
      <c r="K408" s="121">
        <v>380.8</v>
      </c>
      <c r="L408" s="121">
        <v>379.7</v>
      </c>
      <c r="M408" s="121">
        <v>390.8</v>
      </c>
      <c r="N408" s="121">
        <v>396.6</v>
      </c>
      <c r="O408" s="121">
        <v>392.2</v>
      </c>
      <c r="P408" s="126">
        <v>388.3</v>
      </c>
    </row>
    <row r="409" spans="3:18" x14ac:dyDescent="0.2">
      <c r="C409" s="118" t="s">
        <v>46</v>
      </c>
      <c r="D409" s="122" t="s">
        <v>176</v>
      </c>
      <c r="E409" s="120" t="s">
        <v>131</v>
      </c>
      <c r="F409" s="120" t="s">
        <v>132</v>
      </c>
      <c r="G409" s="121">
        <v>41.5</v>
      </c>
      <c r="H409" s="121">
        <v>42</v>
      </c>
      <c r="I409" s="121">
        <v>40.9</v>
      </c>
      <c r="J409" s="121">
        <v>41</v>
      </c>
      <c r="K409" s="121">
        <v>41.5</v>
      </c>
      <c r="L409" s="121">
        <v>41.8</v>
      </c>
      <c r="M409" s="121">
        <v>42.8</v>
      </c>
      <c r="N409" s="121">
        <v>45</v>
      </c>
      <c r="O409" s="121">
        <v>43.4</v>
      </c>
      <c r="P409" s="126">
        <v>41.6</v>
      </c>
    </row>
    <row r="410" spans="3:18" x14ac:dyDescent="0.2">
      <c r="C410" s="118" t="s">
        <v>46</v>
      </c>
      <c r="D410" s="122" t="s">
        <v>177</v>
      </c>
      <c r="E410" s="120" t="s">
        <v>131</v>
      </c>
      <c r="F410" s="120" t="s">
        <v>132</v>
      </c>
      <c r="G410" s="121">
        <v>11.1</v>
      </c>
      <c r="H410" s="121">
        <v>11.5</v>
      </c>
      <c r="I410" s="121">
        <v>11.8</v>
      </c>
      <c r="J410" s="121">
        <v>12.2</v>
      </c>
      <c r="K410" s="121">
        <v>12.7</v>
      </c>
      <c r="L410" s="121">
        <v>13.2</v>
      </c>
      <c r="M410" s="121">
        <v>12.4</v>
      </c>
      <c r="N410" s="121">
        <v>13</v>
      </c>
      <c r="O410" s="121">
        <v>13.2</v>
      </c>
      <c r="P410" s="126">
        <v>13.3</v>
      </c>
    </row>
    <row r="411" spans="3:18" x14ac:dyDescent="0.2">
      <c r="C411" s="127" t="s">
        <v>46</v>
      </c>
      <c r="D411" s="128" t="s">
        <v>178</v>
      </c>
      <c r="E411" s="124" t="s">
        <v>131</v>
      </c>
      <c r="F411" s="124" t="s">
        <v>132</v>
      </c>
      <c r="G411" s="129">
        <v>334.1</v>
      </c>
      <c r="H411" s="129">
        <v>331.8</v>
      </c>
      <c r="I411" s="129">
        <v>334.5</v>
      </c>
      <c r="J411" s="129">
        <v>331.7</v>
      </c>
      <c r="K411" s="129">
        <v>326.60000000000002</v>
      </c>
      <c r="L411" s="129">
        <v>324.7</v>
      </c>
      <c r="M411" s="129">
        <v>335.6</v>
      </c>
      <c r="N411" s="129">
        <v>338.6</v>
      </c>
      <c r="O411" s="129">
        <v>335.6</v>
      </c>
      <c r="P411" s="130">
        <v>333.4</v>
      </c>
    </row>
    <row r="412" spans="3:18" x14ac:dyDescent="0.2">
      <c r="C412" s="107" t="s">
        <v>46</v>
      </c>
      <c r="D412" s="103" t="s">
        <v>126</v>
      </c>
      <c r="E412" s="104" t="s">
        <v>127</v>
      </c>
      <c r="F412" s="104" t="s">
        <v>128</v>
      </c>
      <c r="G412" s="105">
        <v>2608.9</v>
      </c>
      <c r="H412" s="105">
        <v>2673.3</v>
      </c>
      <c r="I412" s="105">
        <v>2789.6</v>
      </c>
      <c r="J412" s="105">
        <v>2822.5</v>
      </c>
      <c r="K412" s="105">
        <v>2863.5</v>
      </c>
      <c r="L412" s="105">
        <v>2894</v>
      </c>
      <c r="M412" s="105">
        <v>2996</v>
      </c>
      <c r="N412" s="105">
        <v>3084.1</v>
      </c>
      <c r="O412" s="105">
        <v>3256</v>
      </c>
      <c r="P412" s="106">
        <v>3620.5</v>
      </c>
    </row>
    <row r="413" spans="3:18" x14ac:dyDescent="0.2">
      <c r="C413" s="118" t="s">
        <v>46</v>
      </c>
      <c r="D413" s="122" t="s">
        <v>176</v>
      </c>
      <c r="E413" s="120" t="s">
        <v>127</v>
      </c>
      <c r="F413" s="120" t="s">
        <v>128</v>
      </c>
      <c r="G413" s="121">
        <v>339.1</v>
      </c>
      <c r="H413" s="121">
        <v>372.1</v>
      </c>
      <c r="I413" s="121">
        <v>401.3</v>
      </c>
      <c r="J413" s="121">
        <v>428</v>
      </c>
      <c r="K413" s="121">
        <v>454.2</v>
      </c>
      <c r="L413" s="121">
        <v>471.3</v>
      </c>
      <c r="M413" s="121">
        <v>497.7</v>
      </c>
      <c r="N413" s="121">
        <v>533.79999999999995</v>
      </c>
      <c r="O413" s="121">
        <v>552.6</v>
      </c>
      <c r="P413" s="126">
        <v>597</v>
      </c>
    </row>
    <row r="414" spans="3:18" x14ac:dyDescent="0.2">
      <c r="C414" s="118" t="s">
        <v>46</v>
      </c>
      <c r="D414" s="122" t="s">
        <v>177</v>
      </c>
      <c r="E414" s="120" t="s">
        <v>127</v>
      </c>
      <c r="F414" s="120" t="s">
        <v>128</v>
      </c>
      <c r="G414" s="121">
        <v>144.1</v>
      </c>
      <c r="H414" s="121">
        <v>151.4</v>
      </c>
      <c r="I414" s="121">
        <v>158.69999999999999</v>
      </c>
      <c r="J414" s="121">
        <v>166.1</v>
      </c>
      <c r="K414" s="121">
        <v>176.2</v>
      </c>
      <c r="L414" s="121">
        <v>186.4</v>
      </c>
      <c r="M414" s="121">
        <v>178.5</v>
      </c>
      <c r="N414" s="121">
        <v>189.2</v>
      </c>
      <c r="O414" s="121">
        <v>204.1</v>
      </c>
      <c r="P414" s="126">
        <v>225.3</v>
      </c>
    </row>
    <row r="415" spans="3:18" x14ac:dyDescent="0.2">
      <c r="C415" s="127" t="s">
        <v>46</v>
      </c>
      <c r="D415" s="128" t="s">
        <v>178</v>
      </c>
      <c r="E415" s="124" t="s">
        <v>127</v>
      </c>
      <c r="F415" s="124" t="s">
        <v>128</v>
      </c>
      <c r="G415" s="129">
        <v>2125.6999999999998</v>
      </c>
      <c r="H415" s="129">
        <v>2149.8000000000002</v>
      </c>
      <c r="I415" s="129">
        <v>2229.6</v>
      </c>
      <c r="J415" s="129">
        <v>2228.4</v>
      </c>
      <c r="K415" s="129">
        <v>2233.1999999999998</v>
      </c>
      <c r="L415" s="129">
        <v>2236.3000000000002</v>
      </c>
      <c r="M415" s="129">
        <v>2319.8000000000002</v>
      </c>
      <c r="N415" s="129">
        <v>2361.1</v>
      </c>
      <c r="O415" s="129">
        <v>2499.4</v>
      </c>
      <c r="P415" s="130">
        <v>2798.2</v>
      </c>
    </row>
    <row r="421" spans="3:16" ht="26" x14ac:dyDescent="0.3">
      <c r="C421" s="15" t="s">
        <v>205</v>
      </c>
    </row>
    <row r="422" spans="3:16" x14ac:dyDescent="0.2">
      <c r="C422" s="29" t="s">
        <v>112</v>
      </c>
      <c r="D422" s="29" t="s">
        <v>113</v>
      </c>
      <c r="E422" s="29" t="s">
        <v>114</v>
      </c>
      <c r="F422" s="29" t="s">
        <v>115</v>
      </c>
      <c r="G422" s="29" t="s">
        <v>117</v>
      </c>
      <c r="H422" s="29" t="s">
        <v>118</v>
      </c>
      <c r="I422" s="29" t="s">
        <v>119</v>
      </c>
      <c r="J422" s="29" t="s">
        <v>120</v>
      </c>
      <c r="K422" s="29" t="s">
        <v>121</v>
      </c>
      <c r="L422" s="29" t="s">
        <v>122</v>
      </c>
      <c r="M422" s="29" t="s">
        <v>123</v>
      </c>
      <c r="N422" s="29" t="s">
        <v>124</v>
      </c>
      <c r="O422" s="29" t="s">
        <v>125</v>
      </c>
      <c r="P422" s="29" t="s">
        <v>102</v>
      </c>
    </row>
    <row r="423" spans="3:16" x14ac:dyDescent="0.2">
      <c r="C423" s="118" t="s">
        <v>46</v>
      </c>
      <c r="D423" s="119" t="s">
        <v>126</v>
      </c>
      <c r="E423" s="120" t="s">
        <v>198</v>
      </c>
      <c r="F423" s="120"/>
      <c r="G423" s="121">
        <f>100*G427/$G$427</f>
        <v>100</v>
      </c>
      <c r="H423" s="121">
        <f t="shared" ref="H423:P423" si="35">100*H427/$G$427</f>
        <v>108.42531350493604</v>
      </c>
      <c r="I423" s="121">
        <f t="shared" si="35"/>
        <v>120.07875009283165</v>
      </c>
      <c r="J423" s="121">
        <f t="shared" si="35"/>
        <v>127.75568038782717</v>
      </c>
      <c r="K423" s="121">
        <f t="shared" si="35"/>
        <v>133.94278973754052</v>
      </c>
      <c r="L423" s="121">
        <f t="shared" si="35"/>
        <v>137.98804603799249</v>
      </c>
      <c r="M423" s="121">
        <f t="shared" si="35"/>
        <v>142.31287051761535</v>
      </c>
      <c r="N423" s="121">
        <f t="shared" si="35"/>
        <v>145.17317081162551</v>
      </c>
      <c r="O423" s="121">
        <f t="shared" si="35"/>
        <v>155.82655089984738</v>
      </c>
      <c r="P423" s="121">
        <f t="shared" si="35"/>
        <v>175.63105392101261</v>
      </c>
    </row>
    <row r="424" spans="3:16" x14ac:dyDescent="0.2">
      <c r="C424" s="118" t="s">
        <v>46</v>
      </c>
      <c r="D424" s="122" t="s">
        <v>176</v>
      </c>
      <c r="E424" s="120" t="s">
        <v>198</v>
      </c>
      <c r="F424" s="120"/>
      <c r="G424" s="121">
        <f>100*G428/$G$428</f>
        <v>100</v>
      </c>
      <c r="H424" s="121">
        <f t="shared" ref="H424:P424" si="36">100*H428/$G$428</f>
        <v>101.41145943336453</v>
      </c>
      <c r="I424" s="121">
        <f t="shared" si="36"/>
        <v>103.59860737011725</v>
      </c>
      <c r="J424" s="121">
        <f t="shared" si="36"/>
        <v>104.87423351270181</v>
      </c>
      <c r="K424" s="121">
        <f t="shared" si="36"/>
        <v>106.87132186200529</v>
      </c>
      <c r="L424" s="121">
        <f t="shared" si="36"/>
        <v>108.7754715790802</v>
      </c>
      <c r="M424" s="121">
        <f t="shared" si="36"/>
        <v>110.88569765619754</v>
      </c>
      <c r="N424" s="121">
        <f t="shared" si="36"/>
        <v>112.10804462712861</v>
      </c>
      <c r="O424" s="121">
        <f t="shared" si="36"/>
        <v>119.10447290391774</v>
      </c>
      <c r="P424" s="121">
        <f t="shared" si="36"/>
        <v>130.48739127485615</v>
      </c>
    </row>
    <row r="425" spans="3:16" x14ac:dyDescent="0.2">
      <c r="C425" s="118" t="s">
        <v>46</v>
      </c>
      <c r="D425" s="122" t="s">
        <v>177</v>
      </c>
      <c r="E425" s="120" t="s">
        <v>198</v>
      </c>
      <c r="F425" s="120"/>
      <c r="G425" s="121">
        <f>100*G429/$G$429</f>
        <v>100</v>
      </c>
      <c r="H425" s="121">
        <f t="shared" ref="H425:P425" si="37">100*H429/$G$429</f>
        <v>101.83479183242778</v>
      </c>
      <c r="I425" s="121">
        <f t="shared" si="37"/>
        <v>104.76237529562935</v>
      </c>
      <c r="J425" s="121">
        <f t="shared" si="37"/>
        <v>105.58985205235344</v>
      </c>
      <c r="K425" s="121">
        <f t="shared" si="37"/>
        <v>107.46967657150999</v>
      </c>
      <c r="L425" s="121">
        <f t="shared" si="37"/>
        <v>108.24859751266706</v>
      </c>
      <c r="M425" s="121">
        <f t="shared" si="37"/>
        <v>108.6433366155259</v>
      </c>
      <c r="N425" s="121">
        <f t="shared" si="37"/>
        <v>109.59782373623993</v>
      </c>
      <c r="O425" s="121">
        <f t="shared" si="37"/>
        <v>117.05455450333884</v>
      </c>
      <c r="P425" s="121">
        <f t="shared" si="37"/>
        <v>131.91301900508077</v>
      </c>
    </row>
    <row r="426" spans="3:16" x14ac:dyDescent="0.2">
      <c r="C426" s="118" t="s">
        <v>46</v>
      </c>
      <c r="D426" s="122" t="s">
        <v>178</v>
      </c>
      <c r="E426" s="120" t="s">
        <v>198</v>
      </c>
      <c r="F426" s="120"/>
      <c r="G426" s="121">
        <f>100*G430/$G$430</f>
        <v>100</v>
      </c>
      <c r="H426" s="121">
        <f t="shared" ref="H426:P426" si="38">100*H430/$G$430</f>
        <v>102.81420134677045</v>
      </c>
      <c r="I426" s="121">
        <f t="shared" si="38"/>
        <v>106.78817879923956</v>
      </c>
      <c r="J426" s="121">
        <f t="shared" si="38"/>
        <v>108.66519318461823</v>
      </c>
      <c r="K426" s="121">
        <f t="shared" si="38"/>
        <v>111.4306502048096</v>
      </c>
      <c r="L426" s="121">
        <f t="shared" si="38"/>
        <v>112.94378727270086</v>
      </c>
      <c r="M426" s="121">
        <f t="shared" si="38"/>
        <v>113.60348932339434</v>
      </c>
      <c r="N426" s="121">
        <f t="shared" si="38"/>
        <v>115.23387290957385</v>
      </c>
      <c r="O426" s="121">
        <f t="shared" si="38"/>
        <v>123.02155827982153</v>
      </c>
      <c r="P426" s="121">
        <f t="shared" si="38"/>
        <v>138.16739776450362</v>
      </c>
    </row>
    <row r="427" spans="3:16" x14ac:dyDescent="0.2">
      <c r="C427" s="107" t="s">
        <v>46</v>
      </c>
      <c r="D427" s="123" t="s">
        <v>176</v>
      </c>
      <c r="E427" s="104"/>
      <c r="F427" s="104" t="str">
        <f>F430</f>
        <v>EUR/kg</v>
      </c>
      <c r="G427" s="116">
        <v>8.1710843373493987</v>
      </c>
      <c r="H427" s="116">
        <v>8.8595238095238109</v>
      </c>
      <c r="I427" s="116">
        <v>9.8117359413202934</v>
      </c>
      <c r="J427" s="116">
        <v>10.439024390243903</v>
      </c>
      <c r="K427" s="116">
        <v>10.944578313253011</v>
      </c>
      <c r="L427" s="116">
        <v>11.275119617224881</v>
      </c>
      <c r="M427" s="116">
        <v>11.628504672897197</v>
      </c>
      <c r="N427" s="116">
        <v>11.862222222222222</v>
      </c>
      <c r="O427" s="116">
        <v>12.732718894009217</v>
      </c>
      <c r="P427" s="116">
        <v>14.350961538461538</v>
      </c>
    </row>
    <row r="428" spans="3:16" x14ac:dyDescent="0.2">
      <c r="C428" s="118" t="s">
        <v>46</v>
      </c>
      <c r="D428" s="122" t="s">
        <v>177</v>
      </c>
      <c r="E428" s="120"/>
      <c r="F428" s="120" t="str">
        <f>F427</f>
        <v>EUR/kg</v>
      </c>
      <c r="G428" s="102">
        <v>12.981981981981981</v>
      </c>
      <c r="H428" s="102">
        <v>13.165217391304349</v>
      </c>
      <c r="I428" s="102">
        <v>13.449152542372879</v>
      </c>
      <c r="J428" s="102">
        <v>13.614754098360656</v>
      </c>
      <c r="K428" s="102">
        <v>13.874015748031496</v>
      </c>
      <c r="L428" s="102">
        <v>14.121212121212123</v>
      </c>
      <c r="M428" s="102">
        <v>14.39516129032258</v>
      </c>
      <c r="N428" s="102">
        <v>14.553846153846154</v>
      </c>
      <c r="O428" s="102">
        <v>15.462121212121213</v>
      </c>
      <c r="P428" s="102">
        <v>16.939849624060152</v>
      </c>
    </row>
    <row r="429" spans="3:16" x14ac:dyDescent="0.2">
      <c r="C429" s="118" t="s">
        <v>46</v>
      </c>
      <c r="D429" s="122" t="s">
        <v>178</v>
      </c>
      <c r="E429" s="120"/>
      <c r="F429" s="120" t="str">
        <f>F428</f>
        <v>EUR/kg</v>
      </c>
      <c r="G429" s="102">
        <v>6.3624663274468709</v>
      </c>
      <c r="H429" s="102">
        <v>6.4792043399638342</v>
      </c>
      <c r="I429" s="102">
        <v>6.6654708520179371</v>
      </c>
      <c r="J429" s="102">
        <v>6.718118782031957</v>
      </c>
      <c r="K429" s="102">
        <v>6.8377219840783825</v>
      </c>
      <c r="L429" s="102">
        <v>6.8872805666769334</v>
      </c>
      <c r="M429" s="102">
        <v>6.9123957091775923</v>
      </c>
      <c r="N429" s="102">
        <v>6.9731246308328405</v>
      </c>
      <c r="O429" s="102">
        <v>7.447556615017878</v>
      </c>
      <c r="P429" s="102">
        <v>8.3929214157168559</v>
      </c>
    </row>
    <row r="430" spans="3:16" x14ac:dyDescent="0.2">
      <c r="C430" s="124" t="s">
        <v>46</v>
      </c>
      <c r="D430" s="125" t="s">
        <v>126</v>
      </c>
      <c r="E430" s="124"/>
      <c r="F430" s="124" t="s">
        <v>202</v>
      </c>
      <c r="G430" s="117">
        <v>6.7483186756337297</v>
      </c>
      <c r="H430" s="117">
        <v>6.9382299506877763</v>
      </c>
      <c r="I430" s="117">
        <v>7.2064066132782223</v>
      </c>
      <c r="J430" s="117">
        <v>7.3330735255910628</v>
      </c>
      <c r="K430" s="117">
        <v>7.5196953781512601</v>
      </c>
      <c r="L430" s="117">
        <v>7.621806689491704</v>
      </c>
      <c r="M430" s="117">
        <v>7.6663254861821901</v>
      </c>
      <c r="N430" s="117">
        <v>7.776348966212808</v>
      </c>
      <c r="O430" s="117">
        <v>8.3018867924528301</v>
      </c>
      <c r="P430" s="117">
        <v>9.323976306979139</v>
      </c>
    </row>
    <row r="450" spans="3:32" s="47" customFormat="1" x14ac:dyDescent="0.2">
      <c r="D450" s="48" t="s">
        <v>203</v>
      </c>
      <c r="AF450" s="297"/>
    </row>
    <row r="452" spans="3:32" ht="26" x14ac:dyDescent="0.3">
      <c r="C452" s="15" t="s">
        <v>204</v>
      </c>
    </row>
    <row r="453" spans="3:32" x14ac:dyDescent="0.2">
      <c r="C453" s="29" t="s">
        <v>112</v>
      </c>
      <c r="D453" s="29" t="s">
        <v>113</v>
      </c>
      <c r="E453" s="29" t="s">
        <v>114</v>
      </c>
      <c r="F453" s="29" t="s">
        <v>115</v>
      </c>
      <c r="G453" s="29" t="s">
        <v>117</v>
      </c>
      <c r="H453" s="29" t="s">
        <v>118</v>
      </c>
      <c r="I453" s="29" t="s">
        <v>119</v>
      </c>
      <c r="J453" s="29" t="s">
        <v>120</v>
      </c>
      <c r="K453" s="29" t="s">
        <v>121</v>
      </c>
      <c r="L453" s="29" t="s">
        <v>122</v>
      </c>
      <c r="M453" s="29" t="s">
        <v>123</v>
      </c>
      <c r="N453" s="29" t="s">
        <v>124</v>
      </c>
      <c r="O453" s="29" t="s">
        <v>125</v>
      </c>
      <c r="P453" s="29" t="s">
        <v>102</v>
      </c>
    </row>
    <row r="454" spans="3:32" x14ac:dyDescent="0.2">
      <c r="C454" s="1" t="s">
        <v>46</v>
      </c>
      <c r="D454" s="110" t="s">
        <v>126</v>
      </c>
      <c r="E454" s="111" t="s">
        <v>131</v>
      </c>
      <c r="F454" s="111" t="s">
        <v>132</v>
      </c>
      <c r="G454" s="112">
        <v>386.6</v>
      </c>
      <c r="H454" s="112">
        <v>385.3</v>
      </c>
      <c r="I454" s="112">
        <v>387.1</v>
      </c>
      <c r="J454" s="112">
        <v>384.9</v>
      </c>
      <c r="K454" s="112">
        <v>380.8</v>
      </c>
      <c r="L454" s="112">
        <v>379.7</v>
      </c>
      <c r="M454" s="112">
        <v>390.8</v>
      </c>
      <c r="N454" s="112">
        <v>396.6</v>
      </c>
      <c r="O454" s="112">
        <v>392.2</v>
      </c>
      <c r="P454" s="113">
        <v>388.3</v>
      </c>
    </row>
    <row r="455" spans="3:32" x14ac:dyDescent="0.2">
      <c r="C455" s="114" t="s">
        <v>46</v>
      </c>
      <c r="D455" s="115" t="s">
        <v>126</v>
      </c>
      <c r="E455" s="65" t="s">
        <v>135</v>
      </c>
      <c r="F455" s="65" t="s">
        <v>153</v>
      </c>
      <c r="G455" s="46">
        <v>6.7483186756337297</v>
      </c>
      <c r="H455" s="46">
        <v>6.9382299506877754</v>
      </c>
      <c r="I455" s="46">
        <v>7.2064066132782223</v>
      </c>
      <c r="J455" s="46">
        <v>7.3330735255910628</v>
      </c>
      <c r="K455" s="46">
        <v>7.5196953781512601</v>
      </c>
      <c r="L455" s="46">
        <v>7.621806689491704</v>
      </c>
      <c r="M455" s="46">
        <v>7.6663254861821901</v>
      </c>
      <c r="N455" s="46">
        <v>7.7763489662128089</v>
      </c>
      <c r="O455" s="46">
        <v>8.3018867924528301</v>
      </c>
      <c r="P455" s="46">
        <v>9.323976306979139</v>
      </c>
    </row>
    <row r="458" spans="3:32" x14ac:dyDescent="0.2">
      <c r="D458" s="46"/>
      <c r="E458" s="46"/>
      <c r="F458" s="46"/>
    </row>
    <row r="459" spans="3:32" x14ac:dyDescent="0.2">
      <c r="D459" s="46"/>
      <c r="E459" s="46"/>
    </row>
    <row r="489" spans="23:25" x14ac:dyDescent="0.2">
      <c r="W489" s="360" t="s">
        <v>797</v>
      </c>
    </row>
    <row r="490" spans="23:25" x14ac:dyDescent="0.2">
      <c r="W490" s="1" t="s">
        <v>798</v>
      </c>
      <c r="X490" s="1" t="s">
        <v>800</v>
      </c>
      <c r="Y490" s="1" t="s">
        <v>802</v>
      </c>
    </row>
    <row r="491" spans="23:25" x14ac:dyDescent="0.2">
      <c r="W491" s="1" t="s">
        <v>799</v>
      </c>
      <c r="X491" s="1" t="s">
        <v>801</v>
      </c>
      <c r="Y491" s="1" t="s">
        <v>810</v>
      </c>
    </row>
    <row r="492" spans="23:25" x14ac:dyDescent="0.2">
      <c r="W492" s="1" t="s">
        <v>803</v>
      </c>
      <c r="X492" s="1" t="s">
        <v>723</v>
      </c>
      <c r="Y492" s="1" t="s">
        <v>809</v>
      </c>
    </row>
    <row r="493" spans="23:25" x14ac:dyDescent="0.2">
      <c r="W493" s="1" t="s">
        <v>804</v>
      </c>
      <c r="X493" s="1" t="s">
        <v>724</v>
      </c>
      <c r="Y493" s="1" t="s">
        <v>805</v>
      </c>
    </row>
    <row r="494" spans="23:25" x14ac:dyDescent="0.2">
      <c r="W494" s="1" t="s">
        <v>806</v>
      </c>
      <c r="X494" s="1" t="s">
        <v>807</v>
      </c>
      <c r="Y494" s="1" t="s">
        <v>808</v>
      </c>
    </row>
    <row r="499" spans="4:24" x14ac:dyDescent="0.2">
      <c r="X499" s="1" t="s">
        <v>814</v>
      </c>
    </row>
    <row r="500" spans="4:24" x14ac:dyDescent="0.2">
      <c r="X500" s="1" t="s">
        <v>815</v>
      </c>
    </row>
    <row r="501" spans="4:24" x14ac:dyDescent="0.2">
      <c r="X501" s="1" t="s">
        <v>811</v>
      </c>
    </row>
    <row r="502" spans="4:24" x14ac:dyDescent="0.2">
      <c r="X502" s="1" t="s">
        <v>816</v>
      </c>
    </row>
    <row r="503" spans="4:24" x14ac:dyDescent="0.2">
      <c r="X503" s="1" t="s">
        <v>817</v>
      </c>
    </row>
    <row r="504" spans="4:24" x14ac:dyDescent="0.2">
      <c r="X504" s="1" t="s">
        <v>818</v>
      </c>
    </row>
    <row r="505" spans="4:24" x14ac:dyDescent="0.2">
      <c r="X505" s="1" t="s">
        <v>819</v>
      </c>
    </row>
    <row r="506" spans="4:24" x14ac:dyDescent="0.2">
      <c r="X506" s="1" t="s">
        <v>820</v>
      </c>
    </row>
    <row r="507" spans="4:24" ht="26" x14ac:dyDescent="0.3">
      <c r="D507" s="15" t="s">
        <v>914</v>
      </c>
      <c r="O507" s="299" t="s">
        <v>915</v>
      </c>
      <c r="X507" s="1" t="s">
        <v>821</v>
      </c>
    </row>
    <row r="508" spans="4:24" x14ac:dyDescent="0.2">
      <c r="D508" s="29" t="s">
        <v>112</v>
      </c>
      <c r="E508" s="29" t="s">
        <v>113</v>
      </c>
      <c r="F508" s="29" t="s">
        <v>114</v>
      </c>
      <c r="G508" s="29" t="s">
        <v>115</v>
      </c>
      <c r="H508" s="29" t="s">
        <v>117</v>
      </c>
      <c r="I508" s="29" t="s">
        <v>118</v>
      </c>
      <c r="J508" s="29" t="s">
        <v>119</v>
      </c>
      <c r="K508" s="29" t="s">
        <v>120</v>
      </c>
      <c r="L508" s="29" t="s">
        <v>121</v>
      </c>
      <c r="M508" s="29" t="s">
        <v>122</v>
      </c>
      <c r="N508" s="29" t="s">
        <v>123</v>
      </c>
      <c r="O508" s="29" t="s">
        <v>124</v>
      </c>
      <c r="P508" s="29" t="s">
        <v>125</v>
      </c>
      <c r="Q508" s="29" t="s">
        <v>102</v>
      </c>
      <c r="X508" s="1" t="s">
        <v>812</v>
      </c>
    </row>
    <row r="509" spans="4:24" x14ac:dyDescent="0.2">
      <c r="D509" s="1" t="s">
        <v>46</v>
      </c>
      <c r="E509" s="110" t="s">
        <v>126</v>
      </c>
      <c r="F509" s="111" t="s">
        <v>131</v>
      </c>
      <c r="G509" s="111" t="s">
        <v>132</v>
      </c>
      <c r="H509" s="449">
        <f>G454/G454</f>
        <v>1</v>
      </c>
      <c r="I509" s="449">
        <f>H454/$G$454</f>
        <v>0.99663735126745989</v>
      </c>
      <c r="J509" s="449">
        <f t="shared" ref="J509:P509" si="39">I454/$G$454</f>
        <v>1.0012933264355923</v>
      </c>
      <c r="K509" s="449">
        <f t="shared" si="39"/>
        <v>0.99560269011898594</v>
      </c>
      <c r="L509" s="449">
        <f t="shared" si="39"/>
        <v>0.98499741334712876</v>
      </c>
      <c r="M509" s="449">
        <f t="shared" si="39"/>
        <v>0.98215209518882562</v>
      </c>
      <c r="N509" s="449">
        <f t="shared" si="39"/>
        <v>1.0108639420589756</v>
      </c>
      <c r="O509" s="449">
        <f t="shared" si="39"/>
        <v>1.0258665287118469</v>
      </c>
      <c r="P509" s="449">
        <f t="shared" si="39"/>
        <v>1.0144852560786342</v>
      </c>
      <c r="Q509" s="449">
        <f>P454/$G$454</f>
        <v>1.0043973098810139</v>
      </c>
      <c r="X509" s="1" t="s">
        <v>822</v>
      </c>
    </row>
    <row r="510" spans="4:24" x14ac:dyDescent="0.2">
      <c r="D510" s="114" t="s">
        <v>46</v>
      </c>
      <c r="E510" s="115" t="s">
        <v>126</v>
      </c>
      <c r="F510" s="65" t="s">
        <v>135</v>
      </c>
      <c r="G510" s="65" t="s">
        <v>153</v>
      </c>
      <c r="H510" s="449">
        <f>G455/$G$455</f>
        <v>1</v>
      </c>
      <c r="I510" s="449">
        <f t="shared" ref="I510:Q510" si="40">H455/$G$455</f>
        <v>1.0281420134677044</v>
      </c>
      <c r="J510" s="449">
        <f t="shared" si="40"/>
        <v>1.0678817879923956</v>
      </c>
      <c r="K510" s="449">
        <f t="shared" si="40"/>
        <v>1.0866519318461823</v>
      </c>
      <c r="L510" s="449">
        <f t="shared" si="40"/>
        <v>1.1143065020480958</v>
      </c>
      <c r="M510" s="449">
        <f t="shared" si="40"/>
        <v>1.1294378727270087</v>
      </c>
      <c r="N510" s="449">
        <f t="shared" si="40"/>
        <v>1.1360348932339435</v>
      </c>
      <c r="O510" s="449">
        <f t="shared" si="40"/>
        <v>1.1523387290957385</v>
      </c>
      <c r="P510" s="449">
        <f t="shared" si="40"/>
        <v>1.2302155827982155</v>
      </c>
      <c r="Q510" s="449">
        <f t="shared" si="40"/>
        <v>1.3816739776450364</v>
      </c>
      <c r="X510" s="1" t="s">
        <v>823</v>
      </c>
    </row>
    <row r="511" spans="4:24" x14ac:dyDescent="0.2">
      <c r="X511" s="1" t="s">
        <v>813</v>
      </c>
    </row>
    <row r="512" spans="4:24" x14ac:dyDescent="0.2">
      <c r="D512" s="1" t="s">
        <v>840</v>
      </c>
      <c r="E512" s="1" t="s">
        <v>721</v>
      </c>
      <c r="F512" s="1" t="s">
        <v>913</v>
      </c>
    </row>
    <row r="513" spans="4:6" x14ac:dyDescent="0.2">
      <c r="D513" s="1">
        <v>1</v>
      </c>
      <c r="E513" s="1" t="s">
        <v>722</v>
      </c>
      <c r="F513" s="46">
        <f>(K509-H509)/(K510-H510)</f>
        <v>-5.0746818764754335E-2</v>
      </c>
    </row>
    <row r="514" spans="4:6" x14ac:dyDescent="0.2">
      <c r="D514" s="1">
        <v>2</v>
      </c>
      <c r="E514" s="1" t="s">
        <v>729</v>
      </c>
      <c r="F514" s="46">
        <f>(M509-K509)/(M510-K510)</f>
        <v>-0.31436950206669184</v>
      </c>
    </row>
    <row r="515" spans="4:6" x14ac:dyDescent="0.2">
      <c r="D515" s="1">
        <v>3</v>
      </c>
      <c r="E515" s="1" t="s">
        <v>723</v>
      </c>
      <c r="F515" s="46">
        <f>(O509-M509)/(O510-M510)</f>
        <v>1.9088558444788772</v>
      </c>
    </row>
    <row r="516" spans="4:6" x14ac:dyDescent="0.2">
      <c r="D516" s="1">
        <v>4</v>
      </c>
      <c r="E516" s="1" t="s">
        <v>724</v>
      </c>
      <c r="F516" s="46">
        <f>(Q509-O509)/(Q510-O510)</f>
        <v>-9.361499798500425E-2</v>
      </c>
    </row>
  </sheetData>
  <sortState xmlns:xlrd2="http://schemas.microsoft.com/office/spreadsheetml/2017/richdata2" ref="C328:G330">
    <sortCondition ref="G328:G330"/>
  </sortState>
  <pageMargins left="0.7" right="0.7" top="0.75" bottom="0.75" header="0.3" footer="0.3"/>
  <pageSetup paperSize="9"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0695-3204-F44E-819D-0D30BF8E5DB0}">
  <dimension ref="A1:AM515"/>
  <sheetViews>
    <sheetView topLeftCell="A492" zoomScaleNormal="214" workbookViewId="0">
      <selection activeCell="G499" sqref="G499"/>
    </sheetView>
  </sheetViews>
  <sheetFormatPr baseColWidth="10" defaultRowHeight="16" x14ac:dyDescent="0.2"/>
  <cols>
    <col min="1" max="1" width="10.83203125" style="291"/>
    <col min="2" max="2" width="3.5" style="1" customWidth="1"/>
    <col min="3" max="3" width="10.83203125" style="1"/>
    <col min="4" max="5" width="11.5" style="1" customWidth="1"/>
    <col min="6" max="6" width="13.83203125" style="1" customWidth="1"/>
    <col min="7" max="9" width="12.83203125" style="1" customWidth="1"/>
    <col min="10" max="10" width="14.83203125" style="1" customWidth="1"/>
    <col min="11" max="13" width="12.83203125" style="1" customWidth="1"/>
    <col min="14" max="15" width="12.6640625" style="1" customWidth="1"/>
    <col min="16" max="16384" width="10.83203125" style="1"/>
  </cols>
  <sheetData>
    <row r="1" spans="1:18" ht="26" x14ac:dyDescent="0.3">
      <c r="A1" s="316" t="s">
        <v>704</v>
      </c>
    </row>
    <row r="2" spans="1:18" ht="26" x14ac:dyDescent="0.3">
      <c r="A2" s="291" t="s">
        <v>747</v>
      </c>
      <c r="C2" s="15" t="s">
        <v>358</v>
      </c>
    </row>
    <row r="3" spans="1:18" x14ac:dyDescent="0.2">
      <c r="A3" s="318" t="s">
        <v>405</v>
      </c>
      <c r="C3" s="1" t="s">
        <v>359</v>
      </c>
    </row>
    <row r="4" spans="1:18" x14ac:dyDescent="0.2">
      <c r="C4" s="29" t="s">
        <v>112</v>
      </c>
      <c r="D4" s="29" t="s">
        <v>113</v>
      </c>
      <c r="E4" s="29" t="s">
        <v>114</v>
      </c>
      <c r="F4" s="29" t="s">
        <v>115</v>
      </c>
      <c r="G4" s="29" t="s">
        <v>116</v>
      </c>
      <c r="H4" s="29" t="s">
        <v>193</v>
      </c>
      <c r="I4" s="29" t="s">
        <v>117</v>
      </c>
      <c r="J4" s="29" t="s">
        <v>118</v>
      </c>
      <c r="K4" s="29" t="s">
        <v>119</v>
      </c>
      <c r="L4" s="29" t="s">
        <v>120</v>
      </c>
      <c r="M4" s="29" t="s">
        <v>121</v>
      </c>
      <c r="N4" s="29" t="s">
        <v>122</v>
      </c>
      <c r="O4" s="29" t="s">
        <v>123</v>
      </c>
      <c r="P4" s="29" t="s">
        <v>124</v>
      </c>
      <c r="Q4" s="29" t="s">
        <v>125</v>
      </c>
      <c r="R4" s="29" t="s">
        <v>102</v>
      </c>
    </row>
    <row r="5" spans="1:18" x14ac:dyDescent="0.2">
      <c r="C5" s="28" t="s">
        <v>46</v>
      </c>
      <c r="D5" s="30" t="s">
        <v>295</v>
      </c>
      <c r="E5" s="28" t="s">
        <v>127</v>
      </c>
      <c r="F5" s="28" t="s">
        <v>296</v>
      </c>
      <c r="G5" s="28" t="s">
        <v>129</v>
      </c>
      <c r="H5" s="28" t="s">
        <v>297</v>
      </c>
      <c r="I5" s="31">
        <v>208.2</v>
      </c>
      <c r="J5" s="31">
        <v>207.5</v>
      </c>
      <c r="K5" s="31">
        <v>209.1</v>
      </c>
      <c r="L5" s="31">
        <v>210.2</v>
      </c>
      <c r="M5" s="31">
        <v>210.2</v>
      </c>
      <c r="N5" s="31">
        <v>208.6</v>
      </c>
      <c r="O5" s="31">
        <v>205.8</v>
      </c>
      <c r="P5" s="31">
        <v>212.2</v>
      </c>
      <c r="Q5" s="31">
        <v>221.5</v>
      </c>
      <c r="R5" s="31">
        <v>237.1</v>
      </c>
    </row>
    <row r="6" spans="1:18" x14ac:dyDescent="0.2">
      <c r="C6" s="28" t="s">
        <v>46</v>
      </c>
      <c r="D6" s="30" t="s">
        <v>298</v>
      </c>
      <c r="E6" s="28" t="s">
        <v>127</v>
      </c>
      <c r="F6" s="28" t="s">
        <v>296</v>
      </c>
      <c r="G6" s="28" t="s">
        <v>129</v>
      </c>
      <c r="H6" s="28" t="s">
        <v>297</v>
      </c>
      <c r="I6" s="31">
        <v>55.3</v>
      </c>
      <c r="J6" s="31">
        <v>58.6</v>
      </c>
      <c r="K6" s="31">
        <v>57.6</v>
      </c>
      <c r="L6" s="31">
        <v>59.3</v>
      </c>
      <c r="M6" s="31">
        <v>61.2</v>
      </c>
      <c r="N6" s="31">
        <v>59.7</v>
      </c>
      <c r="O6" s="31">
        <v>63.5</v>
      </c>
      <c r="P6" s="31">
        <v>62.6</v>
      </c>
      <c r="Q6" s="31">
        <v>68.7</v>
      </c>
      <c r="R6" s="31">
        <v>74.5</v>
      </c>
    </row>
    <row r="7" spans="1:18" x14ac:dyDescent="0.2">
      <c r="C7" s="28" t="s">
        <v>46</v>
      </c>
      <c r="D7" s="30" t="s">
        <v>299</v>
      </c>
      <c r="E7" s="28" t="s">
        <v>127</v>
      </c>
      <c r="F7" s="28" t="s">
        <v>296</v>
      </c>
      <c r="G7" s="28" t="s">
        <v>129</v>
      </c>
      <c r="H7" s="28" t="s">
        <v>297</v>
      </c>
      <c r="I7" s="31">
        <v>84.1</v>
      </c>
      <c r="J7" s="31">
        <v>86.3</v>
      </c>
      <c r="K7" s="31">
        <v>89.8</v>
      </c>
      <c r="L7" s="31">
        <v>93.9</v>
      </c>
      <c r="M7" s="31">
        <v>97.3</v>
      </c>
      <c r="N7" s="31">
        <v>98</v>
      </c>
      <c r="O7" s="31">
        <v>102.1</v>
      </c>
      <c r="P7" s="31">
        <v>107.3</v>
      </c>
      <c r="Q7" s="31">
        <v>114.9</v>
      </c>
      <c r="R7" s="31">
        <v>129</v>
      </c>
    </row>
    <row r="8" spans="1:18" x14ac:dyDescent="0.2">
      <c r="C8" s="28" t="s">
        <v>46</v>
      </c>
      <c r="D8" s="30" t="s">
        <v>126</v>
      </c>
      <c r="E8" s="28" t="s">
        <v>127</v>
      </c>
      <c r="F8" s="28" t="s">
        <v>296</v>
      </c>
      <c r="G8" s="28" t="s">
        <v>129</v>
      </c>
      <c r="H8" s="28" t="s">
        <v>297</v>
      </c>
      <c r="I8" s="31">
        <v>93</v>
      </c>
      <c r="J8" s="31">
        <v>94.5</v>
      </c>
      <c r="K8" s="31">
        <v>97.9</v>
      </c>
      <c r="L8" s="31">
        <v>98.4</v>
      </c>
      <c r="M8" s="31">
        <v>99</v>
      </c>
      <c r="N8" s="31">
        <v>99.1</v>
      </c>
      <c r="O8" s="31">
        <v>101.7</v>
      </c>
      <c r="P8" s="31">
        <v>103.8</v>
      </c>
      <c r="Q8" s="31">
        <v>108.7</v>
      </c>
      <c r="R8" s="31">
        <v>119.9</v>
      </c>
    </row>
    <row r="9" spans="1:18" x14ac:dyDescent="0.2">
      <c r="C9" s="28"/>
      <c r="D9" s="30"/>
      <c r="E9" s="28"/>
      <c r="F9" s="28"/>
      <c r="G9" s="28"/>
      <c r="H9" s="28"/>
      <c r="I9" s="31"/>
      <c r="J9" s="31"/>
      <c r="K9" s="31"/>
      <c r="L9" s="31"/>
      <c r="M9" s="31"/>
      <c r="N9" s="31"/>
      <c r="O9" s="31"/>
      <c r="P9" s="31"/>
      <c r="Q9" s="31"/>
      <c r="R9" s="31"/>
    </row>
    <row r="10" spans="1:18" x14ac:dyDescent="0.2">
      <c r="C10" s="1" t="s">
        <v>362</v>
      </c>
      <c r="D10" s="30"/>
      <c r="E10" s="28"/>
      <c r="F10" s="28"/>
      <c r="G10" s="28"/>
      <c r="H10" s="28"/>
      <c r="I10" s="31"/>
      <c r="J10" s="31"/>
      <c r="K10" s="31"/>
      <c r="L10" s="31"/>
      <c r="M10" s="31"/>
      <c r="N10" s="31"/>
      <c r="O10" s="31"/>
      <c r="P10" s="31"/>
      <c r="Q10" s="31"/>
      <c r="R10" s="31"/>
    </row>
    <row r="11" spans="1:18" x14ac:dyDescent="0.2">
      <c r="C11" s="29" t="s">
        <v>112</v>
      </c>
      <c r="D11" s="29" t="s">
        <v>113</v>
      </c>
      <c r="E11" s="29" t="s">
        <v>360</v>
      </c>
      <c r="F11" s="29" t="s">
        <v>117</v>
      </c>
      <c r="G11" s="29" t="s">
        <v>118</v>
      </c>
      <c r="H11" s="29" t="s">
        <v>119</v>
      </c>
      <c r="I11" s="29" t="s">
        <v>120</v>
      </c>
      <c r="J11" s="29" t="s">
        <v>121</v>
      </c>
      <c r="K11" s="29" t="s">
        <v>122</v>
      </c>
      <c r="L11" s="29" t="s">
        <v>123</v>
      </c>
      <c r="M11" s="29" t="s">
        <v>124</v>
      </c>
      <c r="N11" s="29" t="s">
        <v>125</v>
      </c>
      <c r="O11" s="29" t="s">
        <v>102</v>
      </c>
    </row>
    <row r="12" spans="1:18" x14ac:dyDescent="0.2">
      <c r="C12" s="28" t="s">
        <v>46</v>
      </c>
      <c r="D12" s="67" t="s">
        <v>158</v>
      </c>
      <c r="E12" s="28" t="s">
        <v>361</v>
      </c>
      <c r="F12" s="31">
        <v>28044</v>
      </c>
      <c r="G12" s="31">
        <v>28277</v>
      </c>
      <c r="H12" s="31">
        <v>28480</v>
      </c>
      <c r="I12" s="31">
        <v>28696</v>
      </c>
      <c r="J12" s="31">
        <v>28938</v>
      </c>
      <c r="K12" s="31">
        <v>29210</v>
      </c>
      <c r="L12" s="31">
        <v>29452</v>
      </c>
      <c r="M12" s="31">
        <v>29713</v>
      </c>
      <c r="N12" s="31">
        <v>29960</v>
      </c>
      <c r="O12" s="31">
        <v>30193</v>
      </c>
    </row>
    <row r="13" spans="1:18" x14ac:dyDescent="0.2">
      <c r="C13" s="28" t="s">
        <v>48</v>
      </c>
      <c r="D13" s="67" t="s">
        <v>158</v>
      </c>
      <c r="E13" s="28" t="s">
        <v>361</v>
      </c>
      <c r="F13" s="31">
        <v>26064</v>
      </c>
      <c r="G13" s="31">
        <v>26167</v>
      </c>
      <c r="H13" s="31">
        <v>26219</v>
      </c>
      <c r="I13" s="31">
        <v>26272</v>
      </c>
      <c r="J13" s="31">
        <v>26300</v>
      </c>
      <c r="K13" s="31">
        <v>26323</v>
      </c>
      <c r="L13" s="31">
        <v>26317</v>
      </c>
      <c r="M13" s="31">
        <v>26206</v>
      </c>
      <c r="N13" s="31">
        <v>26184</v>
      </c>
      <c r="O13" s="31">
        <v>26232</v>
      </c>
    </row>
    <row r="14" spans="1:18" x14ac:dyDescent="0.2">
      <c r="C14" s="57" t="s">
        <v>46</v>
      </c>
      <c r="D14" s="190" t="s">
        <v>158</v>
      </c>
      <c r="E14" s="57" t="s">
        <v>363</v>
      </c>
      <c r="F14" s="191">
        <f>1000*F12</f>
        <v>28044000</v>
      </c>
      <c r="G14" s="191">
        <f t="shared" ref="G14:O14" si="0">1000*G12</f>
        <v>28277000</v>
      </c>
      <c r="H14" s="191">
        <f t="shared" si="0"/>
        <v>28480000</v>
      </c>
      <c r="I14" s="191">
        <f t="shared" si="0"/>
        <v>28696000</v>
      </c>
      <c r="J14" s="191">
        <f t="shared" si="0"/>
        <v>28938000</v>
      </c>
      <c r="K14" s="191">
        <f t="shared" si="0"/>
        <v>29210000</v>
      </c>
      <c r="L14" s="191">
        <f t="shared" si="0"/>
        <v>29452000</v>
      </c>
      <c r="M14" s="191">
        <f t="shared" si="0"/>
        <v>29713000</v>
      </c>
      <c r="N14" s="191">
        <f t="shared" si="0"/>
        <v>29960000</v>
      </c>
      <c r="O14" s="191">
        <f t="shared" si="0"/>
        <v>30193000</v>
      </c>
      <c r="P14" s="31"/>
      <c r="Q14" s="31"/>
      <c r="R14" s="31"/>
    </row>
    <row r="15" spans="1:18" x14ac:dyDescent="0.2">
      <c r="C15" s="25" t="s">
        <v>48</v>
      </c>
      <c r="D15" s="192" t="s">
        <v>158</v>
      </c>
      <c r="E15" s="25" t="s">
        <v>363</v>
      </c>
      <c r="F15" s="193">
        <f>1000*F13</f>
        <v>26064000</v>
      </c>
      <c r="G15" s="193">
        <f t="shared" ref="G15:O15" si="1">1000*G13</f>
        <v>26167000</v>
      </c>
      <c r="H15" s="193">
        <f t="shared" si="1"/>
        <v>26219000</v>
      </c>
      <c r="I15" s="193">
        <f t="shared" si="1"/>
        <v>26272000</v>
      </c>
      <c r="J15" s="193">
        <f t="shared" si="1"/>
        <v>26300000</v>
      </c>
      <c r="K15" s="193">
        <f t="shared" si="1"/>
        <v>26323000</v>
      </c>
      <c r="L15" s="193">
        <f t="shared" si="1"/>
        <v>26317000</v>
      </c>
      <c r="M15" s="193">
        <f t="shared" si="1"/>
        <v>26206000</v>
      </c>
      <c r="N15" s="193">
        <f t="shared" si="1"/>
        <v>26184000</v>
      </c>
      <c r="O15" s="193">
        <f t="shared" si="1"/>
        <v>26232000</v>
      </c>
      <c r="P15" s="31"/>
      <c r="Q15" s="31"/>
      <c r="R15" s="31"/>
    </row>
    <row r="16" spans="1:18" x14ac:dyDescent="0.2">
      <c r="C16" s="28"/>
      <c r="D16" s="30"/>
      <c r="E16" s="28"/>
      <c r="F16" s="194"/>
      <c r="G16" s="28"/>
      <c r="H16" s="28"/>
      <c r="I16" s="31"/>
      <c r="J16" s="31"/>
      <c r="K16" s="31"/>
      <c r="L16" s="31"/>
      <c r="M16" s="31"/>
      <c r="N16" s="31"/>
      <c r="O16" s="31"/>
      <c r="P16" s="31"/>
      <c r="Q16" s="31"/>
      <c r="R16" s="31"/>
    </row>
    <row r="17" spans="1:33" x14ac:dyDescent="0.2">
      <c r="P17" s="31"/>
      <c r="Q17" s="31"/>
      <c r="R17" s="31"/>
    </row>
    <row r="19" spans="1:33" x14ac:dyDescent="0.2">
      <c r="C19" s="1" t="s">
        <v>301</v>
      </c>
      <c r="L19" s="66" t="s">
        <v>304</v>
      </c>
      <c r="M19" s="195" t="s">
        <v>305</v>
      </c>
    </row>
    <row r="20" spans="1:33" x14ac:dyDescent="0.2">
      <c r="C20" s="34" t="s">
        <v>101</v>
      </c>
      <c r="D20" s="35" t="s">
        <v>117</v>
      </c>
      <c r="E20" s="35" t="s">
        <v>118</v>
      </c>
      <c r="F20" s="35" t="s">
        <v>119</v>
      </c>
      <c r="G20" s="35" t="s">
        <v>120</v>
      </c>
      <c r="H20" s="35" t="s">
        <v>121</v>
      </c>
      <c r="I20" s="35" t="s">
        <v>122</v>
      </c>
      <c r="J20" s="35" t="s">
        <v>123</v>
      </c>
      <c r="K20" s="35" t="s">
        <v>124</v>
      </c>
      <c r="L20" s="35" t="s">
        <v>125</v>
      </c>
      <c r="M20" s="35" t="s">
        <v>102</v>
      </c>
    </row>
    <row r="21" spans="1:33" x14ac:dyDescent="0.2">
      <c r="C21" s="196" t="s">
        <v>308</v>
      </c>
      <c r="D21" s="197" t="s">
        <v>307</v>
      </c>
      <c r="E21" s="197" t="s">
        <v>307</v>
      </c>
      <c r="F21" s="197" t="s">
        <v>307</v>
      </c>
      <c r="G21" s="197" t="s">
        <v>307</v>
      </c>
      <c r="H21" s="197" t="s">
        <v>307</v>
      </c>
      <c r="I21" s="197" t="s">
        <v>307</v>
      </c>
      <c r="J21" s="197" t="s">
        <v>307</v>
      </c>
      <c r="K21" s="197" t="s">
        <v>307</v>
      </c>
      <c r="L21" s="197" t="s">
        <v>307</v>
      </c>
      <c r="M21" s="197" t="s">
        <v>307</v>
      </c>
    </row>
    <row r="22" spans="1:33" x14ac:dyDescent="0.2">
      <c r="C22" s="40" t="s">
        <v>309</v>
      </c>
      <c r="D22" s="53">
        <v>1139357</v>
      </c>
      <c r="E22" s="53">
        <v>1159070</v>
      </c>
      <c r="F22" s="53">
        <v>1178256</v>
      </c>
      <c r="G22" s="53">
        <v>1208982</v>
      </c>
      <c r="H22" s="53">
        <v>1243065</v>
      </c>
      <c r="I22" s="53">
        <v>1271780</v>
      </c>
      <c r="J22" s="53">
        <v>1191918</v>
      </c>
      <c r="K22" s="53">
        <v>1272360</v>
      </c>
      <c r="L22" s="53">
        <v>1377070</v>
      </c>
      <c r="M22" s="43" t="s">
        <v>311</v>
      </c>
    </row>
    <row r="23" spans="1:33" x14ac:dyDescent="0.2">
      <c r="C23" s="40" t="s">
        <v>312</v>
      </c>
      <c r="D23" s="198">
        <v>140140</v>
      </c>
      <c r="E23" s="198">
        <v>141841</v>
      </c>
      <c r="F23" s="198">
        <v>144659</v>
      </c>
      <c r="G23" s="198">
        <v>146353</v>
      </c>
      <c r="H23" s="198">
        <v>148550</v>
      </c>
      <c r="I23" s="198">
        <v>152156</v>
      </c>
      <c r="J23" s="198">
        <v>162453</v>
      </c>
      <c r="K23" s="198">
        <v>161644</v>
      </c>
      <c r="L23" s="198">
        <v>167068</v>
      </c>
      <c r="M23" s="41" t="s">
        <v>311</v>
      </c>
    </row>
    <row r="25" spans="1:33" ht="24" x14ac:dyDescent="0.3">
      <c r="C25" s="5" t="s">
        <v>418</v>
      </c>
      <c r="K25" s="1" t="s">
        <v>365</v>
      </c>
    </row>
    <row r="26" spans="1:33" x14ac:dyDescent="0.2">
      <c r="C26" s="29" t="s">
        <v>113</v>
      </c>
      <c r="D26" s="29" t="s">
        <v>117</v>
      </c>
      <c r="E26" s="29" t="s">
        <v>118</v>
      </c>
      <c r="F26" s="29" t="s">
        <v>119</v>
      </c>
      <c r="G26" s="29" t="s">
        <v>120</v>
      </c>
      <c r="H26" s="29" t="s">
        <v>121</v>
      </c>
      <c r="I26" s="29" t="s">
        <v>122</v>
      </c>
      <c r="J26" s="29" t="s">
        <v>123</v>
      </c>
      <c r="K26" s="29" t="s">
        <v>124</v>
      </c>
      <c r="L26" s="29" t="s">
        <v>125</v>
      </c>
      <c r="M26" s="29" t="s">
        <v>102</v>
      </c>
    </row>
    <row r="27" spans="1:33" x14ac:dyDescent="0.2">
      <c r="C27" s="40" t="s">
        <v>309</v>
      </c>
      <c r="D27" s="146">
        <f>(1000*1000*D22)/F14</f>
        <v>40627.478248466694</v>
      </c>
      <c r="E27" s="146">
        <f>(1000*1000*E22)/G14</f>
        <v>40989.85040845917</v>
      </c>
      <c r="F27" s="146">
        <f t="shared" ref="F27:K27" si="2">(1000*1000*F22)/H14</f>
        <v>41371.348314606745</v>
      </c>
      <c r="G27" s="146">
        <f t="shared" si="2"/>
        <v>42130.680234178981</v>
      </c>
      <c r="H27" s="146">
        <f t="shared" si="2"/>
        <v>42956.147625958947</v>
      </c>
      <c r="I27" s="146">
        <f t="shared" si="2"/>
        <v>43539.198904484765</v>
      </c>
      <c r="J27" s="146">
        <f t="shared" si="2"/>
        <v>40469.849246231155</v>
      </c>
      <c r="K27" s="146">
        <f t="shared" si="2"/>
        <v>42821.660552620066</v>
      </c>
      <c r="L27" s="146">
        <f>(1000*1000*L22)/N14</f>
        <v>45963.618157543395</v>
      </c>
      <c r="M27" s="199" t="s">
        <v>364</v>
      </c>
    </row>
    <row r="28" spans="1:33" x14ac:dyDescent="0.2">
      <c r="C28" s="40" t="s">
        <v>312</v>
      </c>
      <c r="D28" s="146">
        <f>(1000*1000*D23)/F14</f>
        <v>4997.1473398944518</v>
      </c>
      <c r="E28" s="146">
        <f t="shared" ref="E28:L28" si="3">(1000*1000*E23)/G14</f>
        <v>5016.1261802878662</v>
      </c>
      <c r="F28" s="146">
        <f t="shared" si="3"/>
        <v>5079.3188202247193</v>
      </c>
      <c r="G28" s="146">
        <f t="shared" si="3"/>
        <v>5100.1184834123223</v>
      </c>
      <c r="H28" s="146">
        <f t="shared" si="3"/>
        <v>5133.3886239546619</v>
      </c>
      <c r="I28" s="146">
        <f t="shared" si="3"/>
        <v>5209.0380006846972</v>
      </c>
      <c r="J28" s="146">
        <f t="shared" si="3"/>
        <v>5515.8563085698761</v>
      </c>
      <c r="K28" s="146">
        <f t="shared" si="3"/>
        <v>5440.1776999966341</v>
      </c>
      <c r="L28" s="146">
        <f t="shared" si="3"/>
        <v>5576.3684913217621</v>
      </c>
      <c r="M28" s="199" t="s">
        <v>364</v>
      </c>
    </row>
    <row r="29" spans="1:33" x14ac:dyDescent="0.2">
      <c r="AG29" s="1" t="s">
        <v>714</v>
      </c>
    </row>
    <row r="30" spans="1:33" ht="17" thickBot="1" x14ac:dyDescent="0.25">
      <c r="AG30" s="1" t="s">
        <v>715</v>
      </c>
    </row>
    <row r="31" spans="1:33" ht="26" x14ac:dyDescent="0.3">
      <c r="A31" s="318" t="s">
        <v>752</v>
      </c>
      <c r="C31" s="254" t="s">
        <v>366</v>
      </c>
      <c r="D31" s="255"/>
      <c r="E31" s="255"/>
      <c r="F31" s="255"/>
      <c r="G31" s="255"/>
      <c r="H31" s="255"/>
      <c r="I31" s="255"/>
      <c r="J31" s="255"/>
      <c r="K31" s="255"/>
      <c r="L31" s="255"/>
      <c r="M31" s="255"/>
      <c r="N31" s="255"/>
      <c r="O31" s="255"/>
      <c r="P31" s="256"/>
      <c r="AG31" s="1" t="s">
        <v>716</v>
      </c>
    </row>
    <row r="32" spans="1:33" x14ac:dyDescent="0.2">
      <c r="C32" s="257" t="s">
        <v>112</v>
      </c>
      <c r="D32" s="252" t="s">
        <v>113</v>
      </c>
      <c r="E32" s="252" t="s">
        <v>115</v>
      </c>
      <c r="F32" s="252" t="s">
        <v>193</v>
      </c>
      <c r="G32" s="252" t="s">
        <v>117</v>
      </c>
      <c r="H32" s="252" t="s">
        <v>118</v>
      </c>
      <c r="I32" s="252" t="s">
        <v>119</v>
      </c>
      <c r="J32" s="252" t="s">
        <v>120</v>
      </c>
      <c r="K32" s="252" t="s">
        <v>121</v>
      </c>
      <c r="L32" s="252" t="s">
        <v>122</v>
      </c>
      <c r="M32" s="252" t="s">
        <v>123</v>
      </c>
      <c r="N32" s="252" t="s">
        <v>124</v>
      </c>
      <c r="O32" s="252" t="s">
        <v>125</v>
      </c>
      <c r="P32" s="258" t="s">
        <v>102</v>
      </c>
      <c r="AG32" s="1" t="s">
        <v>717</v>
      </c>
    </row>
    <row r="33" spans="3:36" x14ac:dyDescent="0.2">
      <c r="C33" s="259" t="s">
        <v>46</v>
      </c>
      <c r="D33" s="20" t="s">
        <v>706</v>
      </c>
      <c r="E33" s="21" t="s">
        <v>296</v>
      </c>
      <c r="F33" s="21" t="s">
        <v>297</v>
      </c>
      <c r="G33" s="253">
        <f t="shared" ref="G33:O35" si="4">I6/D$27</f>
        <v>1.361147735082156E-3</v>
      </c>
      <c r="H33" s="253">
        <f t="shared" si="4"/>
        <v>1.4296221971063009E-3</v>
      </c>
      <c r="I33" s="253">
        <f t="shared" si="4"/>
        <v>1.3922678942436958E-3</v>
      </c>
      <c r="J33" s="253">
        <f t="shared" si="4"/>
        <v>1.4075253395005054E-3</v>
      </c>
      <c r="K33" s="253">
        <f t="shared" si="4"/>
        <v>1.4247087642239144E-3</v>
      </c>
      <c r="L33" s="253">
        <f t="shared" si="4"/>
        <v>1.3711781911965907E-3</v>
      </c>
      <c r="M33" s="253">
        <f t="shared" si="4"/>
        <v>1.5690693487303657E-3</v>
      </c>
      <c r="N33" s="253">
        <f t="shared" si="4"/>
        <v>1.4618769845012418E-3</v>
      </c>
      <c r="O33" s="253">
        <f t="shared" si="4"/>
        <v>1.4946604021582055E-3</v>
      </c>
      <c r="P33" s="260"/>
      <c r="AG33" s="1" t="s">
        <v>718</v>
      </c>
    </row>
    <row r="34" spans="3:36" x14ac:dyDescent="0.2">
      <c r="C34" s="259" t="s">
        <v>46</v>
      </c>
      <c r="D34" s="20" t="s">
        <v>707</v>
      </c>
      <c r="E34" s="21" t="s">
        <v>296</v>
      </c>
      <c r="F34" s="21" t="s">
        <v>297</v>
      </c>
      <c r="G34" s="253">
        <f t="shared" si="4"/>
        <v>2.0700275681810004E-3</v>
      </c>
      <c r="H34" s="253">
        <f t="shared" si="4"/>
        <v>2.105399242496139E-3</v>
      </c>
      <c r="I34" s="253">
        <f t="shared" si="4"/>
        <v>2.170584321234095E-3</v>
      </c>
      <c r="J34" s="253">
        <f t="shared" si="4"/>
        <v>2.2287795848077142E-3</v>
      </c>
      <c r="K34" s="253">
        <f t="shared" si="4"/>
        <v>2.2651006986762557E-3</v>
      </c>
      <c r="L34" s="253">
        <f t="shared" si="4"/>
        <v>2.2508452719810028E-3</v>
      </c>
      <c r="M34" s="253">
        <f t="shared" si="4"/>
        <v>2.5228658347302415E-3</v>
      </c>
      <c r="N34" s="253">
        <f t="shared" si="4"/>
        <v>2.5057412210380708E-3</v>
      </c>
      <c r="O34" s="253">
        <f t="shared" si="4"/>
        <v>2.4998032053562998E-3</v>
      </c>
      <c r="P34" s="260"/>
    </row>
    <row r="35" spans="3:36" x14ac:dyDescent="0.2">
      <c r="C35" s="259" t="s">
        <v>46</v>
      </c>
      <c r="D35" s="20" t="s">
        <v>708</v>
      </c>
      <c r="E35" s="21" t="s">
        <v>296</v>
      </c>
      <c r="F35" s="21" t="s">
        <v>297</v>
      </c>
      <c r="G35" s="253">
        <f t="shared" si="4"/>
        <v>2.2890911277150183E-3</v>
      </c>
      <c r="H35" s="253">
        <f t="shared" si="4"/>
        <v>2.3054487649581132E-3</v>
      </c>
      <c r="I35" s="253">
        <f t="shared" si="4"/>
        <v>2.3663719938621149E-3</v>
      </c>
      <c r="J35" s="253">
        <f t="shared" si="4"/>
        <v>2.3355901080413109E-3</v>
      </c>
      <c r="K35" s="253">
        <f t="shared" si="4"/>
        <v>2.3046759421269203E-3</v>
      </c>
      <c r="L35" s="253">
        <f t="shared" si="4"/>
        <v>2.2761098617685447E-3</v>
      </c>
      <c r="M35" s="253">
        <f t="shared" si="4"/>
        <v>2.5129819333209163E-3</v>
      </c>
      <c r="N35" s="253">
        <f t="shared" si="4"/>
        <v>2.4240068848439119E-3</v>
      </c>
      <c r="O35" s="253">
        <f t="shared" si="4"/>
        <v>2.3649139114206249E-3</v>
      </c>
      <c r="P35" s="260"/>
    </row>
    <row r="36" spans="3:36" ht="17" thickBot="1" x14ac:dyDescent="0.25">
      <c r="C36" s="261" t="s">
        <v>46</v>
      </c>
      <c r="D36" s="262" t="s">
        <v>709</v>
      </c>
      <c r="E36" s="263" t="s">
        <v>296</v>
      </c>
      <c r="F36" s="263" t="s">
        <v>297</v>
      </c>
      <c r="G36" s="264">
        <f t="shared" ref="G36:O36" si="5">I5/D$27</f>
        <v>5.1246104601103959E-3</v>
      </c>
      <c r="H36" s="264">
        <f t="shared" si="5"/>
        <v>5.0622287696170205E-3</v>
      </c>
      <c r="I36" s="264">
        <f t="shared" si="5"/>
        <v>5.0542225119159156E-3</v>
      </c>
      <c r="J36" s="264">
        <f t="shared" si="5"/>
        <v>4.9892382186004416E-3</v>
      </c>
      <c r="K36" s="264">
        <f t="shared" si="5"/>
        <v>4.8933624548997837E-3</v>
      </c>
      <c r="L36" s="264">
        <f t="shared" si="5"/>
        <v>4.7910849360738488E-3</v>
      </c>
      <c r="M36" s="264">
        <f t="shared" si="5"/>
        <v>5.085267275097784E-3</v>
      </c>
      <c r="N36" s="264">
        <f t="shared" si="5"/>
        <v>4.9554360401144323E-3</v>
      </c>
      <c r="O36" s="264">
        <f t="shared" si="5"/>
        <v>4.8190288075406476E-3</v>
      </c>
      <c r="P36" s="265"/>
    </row>
    <row r="40" spans="3:36" ht="26" x14ac:dyDescent="0.3">
      <c r="C40" s="15" t="s">
        <v>719</v>
      </c>
    </row>
    <row r="43" spans="3:36" x14ac:dyDescent="0.2">
      <c r="K43" s="509" t="s">
        <v>734</v>
      </c>
      <c r="L43" s="509"/>
      <c r="M43" s="509"/>
      <c r="N43" s="509"/>
      <c r="O43" s="509"/>
      <c r="P43" s="509"/>
    </row>
    <row r="44" spans="3:36" x14ac:dyDescent="0.2">
      <c r="K44" s="1" t="s">
        <v>730</v>
      </c>
      <c r="L44" s="1" t="s">
        <v>721</v>
      </c>
      <c r="M44" s="1" t="s">
        <v>720</v>
      </c>
      <c r="N44" s="1" t="s">
        <v>731</v>
      </c>
    </row>
    <row r="45" spans="3:36" ht="68" x14ac:dyDescent="0.2">
      <c r="K45" s="304">
        <v>1</v>
      </c>
      <c r="L45" s="302" t="s">
        <v>722</v>
      </c>
      <c r="M45" s="303" t="s">
        <v>725</v>
      </c>
      <c r="N45" s="511" t="s">
        <v>884</v>
      </c>
      <c r="O45" s="511"/>
      <c r="P45" s="511"/>
      <c r="Q45" s="511"/>
    </row>
    <row r="46" spans="3:36" ht="34" x14ac:dyDescent="0.2">
      <c r="K46" s="300">
        <v>2</v>
      </c>
      <c r="L46" s="1" t="s">
        <v>729</v>
      </c>
      <c r="M46" s="301" t="s">
        <v>726</v>
      </c>
      <c r="N46" s="511" t="s">
        <v>732</v>
      </c>
      <c r="O46" s="511"/>
      <c r="P46" s="511"/>
      <c r="Q46" s="511"/>
      <c r="Y46"/>
      <c r="Z46"/>
      <c r="AA46"/>
      <c r="AB46"/>
      <c r="AC46"/>
      <c r="AD46"/>
      <c r="AE46"/>
      <c r="AF46"/>
      <c r="AG46"/>
      <c r="AH46"/>
      <c r="AI46"/>
      <c r="AJ46"/>
    </row>
    <row r="47" spans="3:36" ht="34" x14ac:dyDescent="0.2">
      <c r="K47" s="300">
        <v>3</v>
      </c>
      <c r="L47" s="1" t="s">
        <v>723</v>
      </c>
      <c r="M47" s="301" t="s">
        <v>727</v>
      </c>
      <c r="N47" s="511" t="s">
        <v>733</v>
      </c>
      <c r="O47" s="511"/>
      <c r="P47" s="511"/>
      <c r="Q47" s="511"/>
      <c r="Y47"/>
      <c r="Z47"/>
      <c r="AA47"/>
      <c r="AB47"/>
      <c r="AC47"/>
      <c r="AD47"/>
      <c r="AE47"/>
      <c r="AF47"/>
      <c r="AG47"/>
      <c r="AH47"/>
      <c r="AI47"/>
      <c r="AJ47"/>
    </row>
    <row r="48" spans="3:36" ht="34" x14ac:dyDescent="0.2">
      <c r="K48" s="300">
        <v>4</v>
      </c>
      <c r="L48" s="1" t="s">
        <v>724</v>
      </c>
      <c r="M48" s="301" t="s">
        <v>728</v>
      </c>
      <c r="N48" s="511" t="s">
        <v>732</v>
      </c>
      <c r="O48" s="511"/>
      <c r="P48" s="511"/>
      <c r="Q48" s="511"/>
      <c r="Y48"/>
      <c r="Z48"/>
      <c r="AA48"/>
      <c r="AB48"/>
      <c r="AC48"/>
      <c r="AD48"/>
      <c r="AE48"/>
      <c r="AF48"/>
      <c r="AG48"/>
      <c r="AH48"/>
      <c r="AI48"/>
      <c r="AJ48"/>
    </row>
    <row r="50" spans="11:14" x14ac:dyDescent="0.2">
      <c r="K50" s="210" t="s">
        <v>824</v>
      </c>
      <c r="L50" s="210"/>
      <c r="M50" s="210"/>
      <c r="N50" s="210" t="s">
        <v>825</v>
      </c>
    </row>
    <row r="66" spans="1:15" s="47" customFormat="1" ht="26" x14ac:dyDescent="0.3">
      <c r="A66" s="297"/>
      <c r="D66" s="305" t="s">
        <v>735</v>
      </c>
    </row>
    <row r="70" spans="1:15" ht="26" x14ac:dyDescent="0.3">
      <c r="C70" s="15" t="s">
        <v>368</v>
      </c>
    </row>
    <row r="71" spans="1:15" x14ac:dyDescent="0.2">
      <c r="C71" s="1" t="s">
        <v>320</v>
      </c>
    </row>
    <row r="72" spans="1:15" x14ac:dyDescent="0.2">
      <c r="C72" s="34" t="s">
        <v>101</v>
      </c>
      <c r="D72" s="34">
        <v>2012</v>
      </c>
      <c r="E72" s="34">
        <v>2013</v>
      </c>
      <c r="F72" s="35" t="s">
        <v>117</v>
      </c>
      <c r="G72" s="35" t="s">
        <v>118</v>
      </c>
      <c r="H72" s="35" t="s">
        <v>119</v>
      </c>
      <c r="I72" s="35" t="s">
        <v>120</v>
      </c>
      <c r="J72" s="35" t="s">
        <v>121</v>
      </c>
      <c r="K72" s="35" t="s">
        <v>122</v>
      </c>
      <c r="L72" s="35" t="s">
        <v>123</v>
      </c>
      <c r="M72" s="35" t="s">
        <v>124</v>
      </c>
      <c r="N72" s="35" t="s">
        <v>125</v>
      </c>
      <c r="O72" s="35" t="s">
        <v>102</v>
      </c>
    </row>
    <row r="73" spans="1:15" x14ac:dyDescent="0.2">
      <c r="C73" s="40" t="s">
        <v>46</v>
      </c>
      <c r="D73" s="200">
        <v>65276983</v>
      </c>
      <c r="E73" s="200">
        <v>65600350</v>
      </c>
      <c r="F73" s="41">
        <v>66165980</v>
      </c>
      <c r="G73" s="41">
        <v>66458153</v>
      </c>
      <c r="H73" s="41">
        <v>66638391</v>
      </c>
      <c r="I73" s="41">
        <v>66809816</v>
      </c>
      <c r="J73" s="41">
        <v>67026224</v>
      </c>
      <c r="K73" s="41">
        <v>67290471</v>
      </c>
      <c r="L73" s="41">
        <v>67473651</v>
      </c>
      <c r="M73" s="41">
        <v>67728568</v>
      </c>
      <c r="N73" s="41">
        <v>67957053</v>
      </c>
      <c r="O73" s="41">
        <v>68172977</v>
      </c>
    </row>
    <row r="75" spans="1:15" x14ac:dyDescent="0.2">
      <c r="C75" s="108" t="s">
        <v>126</v>
      </c>
      <c r="F75" s="109" t="s">
        <v>131</v>
      </c>
      <c r="G75" s="109" t="s">
        <v>132</v>
      </c>
    </row>
    <row r="76" spans="1:15" x14ac:dyDescent="0.2">
      <c r="C76" s="109" t="s">
        <v>46</v>
      </c>
      <c r="D76" s="177">
        <v>382.1</v>
      </c>
      <c r="E76" s="177">
        <v>385.7</v>
      </c>
      <c r="F76" s="141">
        <v>386.6</v>
      </c>
      <c r="G76" s="141">
        <v>385.3</v>
      </c>
      <c r="H76" s="141">
        <v>387.1</v>
      </c>
      <c r="I76" s="141">
        <v>384.9</v>
      </c>
      <c r="J76" s="141">
        <v>380.8</v>
      </c>
      <c r="K76" s="141">
        <v>379.7</v>
      </c>
      <c r="L76" s="141">
        <v>390.8</v>
      </c>
      <c r="M76" s="141">
        <v>396.6</v>
      </c>
      <c r="N76" s="141">
        <v>392.2</v>
      </c>
      <c r="O76" s="141">
        <v>388.3</v>
      </c>
    </row>
    <row r="77" spans="1:15" x14ac:dyDescent="0.2">
      <c r="C77" s="176" t="s">
        <v>126</v>
      </c>
      <c r="F77" s="109" t="s">
        <v>369</v>
      </c>
      <c r="G77" s="109" t="s">
        <v>367</v>
      </c>
    </row>
    <row r="78" spans="1:15" x14ac:dyDescent="0.2">
      <c r="C78" s="1" t="s">
        <v>46</v>
      </c>
      <c r="D78" s="186">
        <f>1000*1000*D76</f>
        <v>382100000</v>
      </c>
      <c r="E78" s="186">
        <f>1000*1000*E76</f>
        <v>385700000</v>
      </c>
      <c r="F78" s="186">
        <f>1000*1000*F76</f>
        <v>386600000</v>
      </c>
      <c r="G78" s="186">
        <f t="shared" ref="G78:O78" si="6">1000*1000*G76</f>
        <v>385300000</v>
      </c>
      <c r="H78" s="186">
        <f t="shared" si="6"/>
        <v>387100000</v>
      </c>
      <c r="I78" s="186">
        <f t="shared" si="6"/>
        <v>384900000</v>
      </c>
      <c r="J78" s="186">
        <f t="shared" si="6"/>
        <v>380800000</v>
      </c>
      <c r="K78" s="186">
        <f t="shared" si="6"/>
        <v>379700000</v>
      </c>
      <c r="L78" s="186">
        <f t="shared" si="6"/>
        <v>390800000</v>
      </c>
      <c r="M78" s="186">
        <f t="shared" si="6"/>
        <v>396600000</v>
      </c>
      <c r="N78" s="186">
        <f t="shared" si="6"/>
        <v>392200000</v>
      </c>
      <c r="O78" s="186">
        <f t="shared" si="6"/>
        <v>388300000</v>
      </c>
    </row>
    <row r="80" spans="1:15" x14ac:dyDescent="0.2">
      <c r="C80" s="1" t="str">
        <f>C77</f>
        <v>Sweet Biscuits, Snack Bars and Fruit Snacks</v>
      </c>
      <c r="F80" s="1" t="s">
        <v>370</v>
      </c>
      <c r="G80" s="1" t="s">
        <v>371</v>
      </c>
    </row>
    <row r="81" spans="1:17" x14ac:dyDescent="0.2">
      <c r="A81" s="317" t="s">
        <v>753</v>
      </c>
      <c r="C81" s="1" t="str">
        <f>C78</f>
        <v>France</v>
      </c>
      <c r="D81" s="46">
        <f>D78/D73</f>
        <v>5.8535180769613691</v>
      </c>
      <c r="E81" s="46">
        <f>E78/E73</f>
        <v>5.8795418012251455</v>
      </c>
      <c r="F81" s="46">
        <f>F78/F73</f>
        <v>5.8428817951460861</v>
      </c>
      <c r="G81" s="46">
        <f t="shared" ref="G81:O81" si="7">G78/G73</f>
        <v>5.7976332866187237</v>
      </c>
      <c r="H81" s="46">
        <f t="shared" si="7"/>
        <v>5.8089637848548898</v>
      </c>
      <c r="I81" s="46">
        <f t="shared" si="7"/>
        <v>5.7611294723517874</v>
      </c>
      <c r="J81" s="46">
        <f t="shared" si="7"/>
        <v>5.6813583889195369</v>
      </c>
      <c r="K81" s="46">
        <f t="shared" si="7"/>
        <v>5.6427008810801755</v>
      </c>
      <c r="L81" s="46">
        <f t="shared" si="7"/>
        <v>5.7918905262737299</v>
      </c>
      <c r="M81" s="46">
        <f t="shared" si="7"/>
        <v>5.8557269363793427</v>
      </c>
      <c r="N81" s="46">
        <f t="shared" si="7"/>
        <v>5.7712920541154134</v>
      </c>
      <c r="O81" s="46">
        <f t="shared" si="7"/>
        <v>5.6958052455300576</v>
      </c>
    </row>
    <row r="83" spans="1:17" ht="26" x14ac:dyDescent="0.3">
      <c r="C83" s="15" t="s">
        <v>374</v>
      </c>
    </row>
    <row r="84" spans="1:17" x14ac:dyDescent="0.2">
      <c r="C84" s="34" t="s">
        <v>101</v>
      </c>
      <c r="D84" s="34">
        <v>2012</v>
      </c>
      <c r="E84" s="34">
        <v>2013</v>
      </c>
      <c r="F84" s="35" t="s">
        <v>117</v>
      </c>
      <c r="G84" s="35" t="s">
        <v>118</v>
      </c>
      <c r="H84" s="35" t="s">
        <v>119</v>
      </c>
      <c r="I84" s="35" t="s">
        <v>120</v>
      </c>
      <c r="J84" s="35" t="s">
        <v>121</v>
      </c>
      <c r="K84" s="35" t="s">
        <v>122</v>
      </c>
      <c r="L84" s="35" t="s">
        <v>123</v>
      </c>
      <c r="M84" s="35" t="s">
        <v>124</v>
      </c>
      <c r="N84" s="35" t="s">
        <v>125</v>
      </c>
      <c r="O84" s="35" t="s">
        <v>102</v>
      </c>
      <c r="Q84" s="306" t="s">
        <v>736</v>
      </c>
    </row>
    <row r="85" spans="1:17" x14ac:dyDescent="0.2">
      <c r="C85" s="1" t="s">
        <v>372</v>
      </c>
      <c r="D85" s="64">
        <f>100*(D73/$D73)</f>
        <v>100</v>
      </c>
      <c r="E85" s="64">
        <f>100*(E73/$D73)</f>
        <v>100.49537675477434</v>
      </c>
      <c r="F85" s="64">
        <f>100*(F73/$D73)</f>
        <v>101.36188432605718</v>
      </c>
      <c r="G85" s="64">
        <f t="shared" ref="G85:O85" si="8">100*(G73/$F73)</f>
        <v>100.4415758672357</v>
      </c>
      <c r="H85" s="64">
        <f t="shared" si="8"/>
        <v>100.71397869418695</v>
      </c>
      <c r="I85" s="64">
        <f t="shared" si="8"/>
        <v>100.97306198744431</v>
      </c>
      <c r="J85" s="64">
        <f t="shared" si="8"/>
        <v>101.30013036911114</v>
      </c>
      <c r="K85" s="64">
        <f t="shared" si="8"/>
        <v>101.69950025677848</v>
      </c>
      <c r="L85" s="64">
        <f t="shared" si="8"/>
        <v>101.97634947748074</v>
      </c>
      <c r="M85" s="64">
        <f t="shared" si="8"/>
        <v>102.36161846314376</v>
      </c>
      <c r="N85" s="64">
        <f t="shared" si="8"/>
        <v>102.70693942717995</v>
      </c>
      <c r="O85" s="64">
        <f t="shared" si="8"/>
        <v>103.03327631510936</v>
      </c>
      <c r="Q85" s="307">
        <f>O85-D85</f>
        <v>3.0332763151093616</v>
      </c>
    </row>
    <row r="86" spans="1:17" x14ac:dyDescent="0.2">
      <c r="C86" s="1" t="s">
        <v>373</v>
      </c>
      <c r="D86" s="64">
        <f>100*(D78/$D78)</f>
        <v>100</v>
      </c>
      <c r="E86" s="64">
        <f>100*(E78/$D78)</f>
        <v>100.94216173776498</v>
      </c>
      <c r="F86" s="64">
        <f>100*(F78/$D78)</f>
        <v>101.17770217220622</v>
      </c>
      <c r="G86" s="64">
        <f t="shared" ref="G86:O86" si="9">100*(G78/$F78)</f>
        <v>99.663735126745991</v>
      </c>
      <c r="H86" s="64">
        <f t="shared" si="9"/>
        <v>100.12933264355924</v>
      </c>
      <c r="I86" s="64">
        <f t="shared" si="9"/>
        <v>99.560269011898612</v>
      </c>
      <c r="J86" s="64">
        <f t="shared" si="9"/>
        <v>98.499741334712894</v>
      </c>
      <c r="K86" s="64">
        <f t="shared" si="9"/>
        <v>98.21520951888256</v>
      </c>
      <c r="L86" s="64">
        <f t="shared" si="9"/>
        <v>101.08639420589758</v>
      </c>
      <c r="M86" s="64">
        <f t="shared" si="9"/>
        <v>102.5866528711847</v>
      </c>
      <c r="N86" s="64">
        <f t="shared" si="9"/>
        <v>101.44852560786342</v>
      </c>
      <c r="O86" s="64">
        <f t="shared" si="9"/>
        <v>100.43973098810139</v>
      </c>
      <c r="Q86" s="307">
        <f>O86-D86</f>
        <v>0.43973098810138822</v>
      </c>
    </row>
    <row r="87" spans="1:17" x14ac:dyDescent="0.2">
      <c r="C87" s="1" t="s">
        <v>370</v>
      </c>
      <c r="D87" s="64">
        <f>100*(D81/$D81)</f>
        <v>100</v>
      </c>
      <c r="E87" s="64">
        <f>100*(E81/$D81)</f>
        <v>100.4445826240155</v>
      </c>
      <c r="F87" s="64">
        <f>100*(F81/$D81)</f>
        <v>99.818292492216841</v>
      </c>
      <c r="G87" s="64">
        <f t="shared" ref="G87:O87" si="10">100*(G81/$F81)</f>
        <v>99.225578916127446</v>
      </c>
      <c r="H87" s="64">
        <f t="shared" si="10"/>
        <v>99.419498605647419</v>
      </c>
      <c r="I87" s="64">
        <f t="shared" si="10"/>
        <v>98.600821894733286</v>
      </c>
      <c r="J87" s="64">
        <f t="shared" si="10"/>
        <v>97.235552388536533</v>
      </c>
      <c r="K87" s="64">
        <f t="shared" si="10"/>
        <v>96.57393524147264</v>
      </c>
      <c r="L87" s="64">
        <f t="shared" si="10"/>
        <v>99.127292478949059</v>
      </c>
      <c r="M87" s="64">
        <f t="shared" si="10"/>
        <v>100.21984256542598</v>
      </c>
      <c r="N87" s="64">
        <f t="shared" si="10"/>
        <v>98.774752878106398</v>
      </c>
      <c r="O87" s="64">
        <f t="shared" si="10"/>
        <v>97.482808059916408</v>
      </c>
      <c r="Q87" s="307">
        <f>O87-D87</f>
        <v>-2.5171919400835918</v>
      </c>
    </row>
    <row r="89" spans="1:17" x14ac:dyDescent="0.2">
      <c r="P89" s="1" t="s">
        <v>738</v>
      </c>
    </row>
    <row r="92" spans="1:17" x14ac:dyDescent="0.2">
      <c r="D92" s="201" t="s">
        <v>407</v>
      </c>
    </row>
    <row r="93" spans="1:17" x14ac:dyDescent="0.2">
      <c r="D93" s="1" t="s">
        <v>408</v>
      </c>
      <c r="H93" s="1" t="s">
        <v>409</v>
      </c>
      <c r="I93" s="1" t="s">
        <v>410</v>
      </c>
      <c r="J93" s="1" t="s">
        <v>656</v>
      </c>
    </row>
    <row r="96" spans="1:17" ht="26" x14ac:dyDescent="0.3">
      <c r="C96" s="15" t="s">
        <v>402</v>
      </c>
    </row>
    <row r="97" spans="3:17" x14ac:dyDescent="0.2">
      <c r="C97" s="1" t="s">
        <v>403</v>
      </c>
    </row>
    <row r="98" spans="3:17" x14ac:dyDescent="0.2">
      <c r="C98" s="34" t="s">
        <v>101</v>
      </c>
      <c r="D98" s="34">
        <v>2012</v>
      </c>
      <c r="E98" s="34">
        <v>2013</v>
      </c>
      <c r="F98" s="35" t="s">
        <v>117</v>
      </c>
      <c r="G98" s="35" t="s">
        <v>118</v>
      </c>
      <c r="H98" s="35" t="s">
        <v>119</v>
      </c>
      <c r="I98" s="35" t="s">
        <v>120</v>
      </c>
      <c r="J98" s="35" t="s">
        <v>121</v>
      </c>
      <c r="K98" s="35" t="s">
        <v>122</v>
      </c>
      <c r="L98" s="35" t="s">
        <v>123</v>
      </c>
      <c r="M98" s="35" t="s">
        <v>124</v>
      </c>
      <c r="N98" s="35" t="s">
        <v>125</v>
      </c>
      <c r="O98" s="35" t="s">
        <v>102</v>
      </c>
    </row>
    <row r="99" spans="3:17" x14ac:dyDescent="0.2">
      <c r="C99" s="40" t="s">
        <v>46</v>
      </c>
      <c r="D99" s="202">
        <v>27568000</v>
      </c>
      <c r="E99" s="202">
        <v>27802000</v>
      </c>
      <c r="F99" s="41">
        <v>28044000</v>
      </c>
      <c r="G99" s="41">
        <v>28277000</v>
      </c>
      <c r="H99" s="41">
        <v>28480000</v>
      </c>
      <c r="I99" s="41">
        <v>28696000</v>
      </c>
      <c r="J99" s="41">
        <v>28938000</v>
      </c>
      <c r="K99" s="41">
        <v>29210000</v>
      </c>
      <c r="L99" s="41">
        <v>29452000</v>
      </c>
      <c r="M99" s="41">
        <v>29713000</v>
      </c>
      <c r="N99" s="41">
        <v>29960000</v>
      </c>
      <c r="O99" s="41">
        <v>30193000</v>
      </c>
    </row>
    <row r="101" spans="3:17" x14ac:dyDescent="0.2">
      <c r="C101" s="108" t="s">
        <v>126</v>
      </c>
      <c r="F101" s="109" t="s">
        <v>131</v>
      </c>
      <c r="G101" s="109" t="s">
        <v>132</v>
      </c>
    </row>
    <row r="102" spans="3:17" x14ac:dyDescent="0.2">
      <c r="C102" s="109" t="s">
        <v>46</v>
      </c>
      <c r="D102" s="177">
        <v>382.1</v>
      </c>
      <c r="E102" s="177">
        <v>385.7</v>
      </c>
      <c r="F102" s="141">
        <v>386.6</v>
      </c>
      <c r="G102" s="141">
        <v>385.3</v>
      </c>
      <c r="H102" s="141">
        <v>387.1</v>
      </c>
      <c r="I102" s="141">
        <v>384.9</v>
      </c>
      <c r="J102" s="141">
        <v>380.8</v>
      </c>
      <c r="K102" s="141">
        <v>379.7</v>
      </c>
      <c r="L102" s="141">
        <v>390.8</v>
      </c>
      <c r="M102" s="141">
        <v>396.6</v>
      </c>
      <c r="N102" s="141">
        <v>392.2</v>
      </c>
      <c r="O102" s="141">
        <v>388.3</v>
      </c>
    </row>
    <row r="103" spans="3:17" x14ac:dyDescent="0.2">
      <c r="C103" s="176" t="s">
        <v>126</v>
      </c>
      <c r="F103" s="109" t="s">
        <v>369</v>
      </c>
      <c r="G103" s="109" t="s">
        <v>367</v>
      </c>
    </row>
    <row r="104" spans="3:17" x14ac:dyDescent="0.2">
      <c r="C104" s="1" t="s">
        <v>46</v>
      </c>
      <c r="D104" s="186">
        <f>1000*1000*D102</f>
        <v>382100000</v>
      </c>
      <c r="E104" s="186">
        <f>1000*1000*E102</f>
        <v>385700000</v>
      </c>
      <c r="F104" s="186">
        <f>1000*1000*F102</f>
        <v>386600000</v>
      </c>
      <c r="G104" s="186">
        <f t="shared" ref="G104:O104" si="11">1000*1000*G102</f>
        <v>385300000</v>
      </c>
      <c r="H104" s="186">
        <f t="shared" si="11"/>
        <v>387100000</v>
      </c>
      <c r="I104" s="186">
        <f t="shared" si="11"/>
        <v>384900000</v>
      </c>
      <c r="J104" s="186">
        <f t="shared" si="11"/>
        <v>380800000</v>
      </c>
      <c r="K104" s="186">
        <f t="shared" si="11"/>
        <v>379700000</v>
      </c>
      <c r="L104" s="186">
        <f t="shared" si="11"/>
        <v>390800000</v>
      </c>
      <c r="M104" s="186">
        <f t="shared" si="11"/>
        <v>396600000</v>
      </c>
      <c r="N104" s="186">
        <f t="shared" si="11"/>
        <v>392200000</v>
      </c>
      <c r="O104" s="186">
        <f t="shared" si="11"/>
        <v>388300000</v>
      </c>
    </row>
    <row r="106" spans="3:17" x14ac:dyDescent="0.2">
      <c r="C106" s="1" t="str">
        <f>C103</f>
        <v>Sweet Biscuits, Snack Bars and Fruit Snacks</v>
      </c>
      <c r="F106" s="1" t="s">
        <v>370</v>
      </c>
      <c r="G106" s="1" t="s">
        <v>404</v>
      </c>
    </row>
    <row r="107" spans="3:17" x14ac:dyDescent="0.2">
      <c r="C107" s="1" t="str">
        <f>C104</f>
        <v>France</v>
      </c>
      <c r="D107" s="46">
        <f>D104/D99</f>
        <v>13.860272780034823</v>
      </c>
      <c r="E107" s="46">
        <f>E104/E99</f>
        <v>13.873102654485288</v>
      </c>
      <c r="F107" s="46">
        <f>F104/F99</f>
        <v>13.785479960062759</v>
      </c>
      <c r="G107" s="46">
        <f t="shared" ref="G107:O107" si="12">G104/G99</f>
        <v>13.625915054638044</v>
      </c>
      <c r="H107" s="46">
        <f t="shared" si="12"/>
        <v>13.591994382022472</v>
      </c>
      <c r="I107" s="46">
        <f t="shared" si="12"/>
        <v>13.413019236130472</v>
      </c>
      <c r="J107" s="46">
        <f t="shared" si="12"/>
        <v>13.159167876149008</v>
      </c>
      <c r="K107" s="46">
        <f t="shared" si="12"/>
        <v>12.998972954467648</v>
      </c>
      <c r="L107" s="46">
        <f t="shared" si="12"/>
        <v>13.269047942414776</v>
      </c>
      <c r="M107" s="46">
        <f t="shared" si="12"/>
        <v>13.347692929020967</v>
      </c>
      <c r="N107" s="46">
        <f t="shared" si="12"/>
        <v>13.090787716955941</v>
      </c>
      <c r="O107" s="46">
        <f t="shared" si="12"/>
        <v>12.860596827079124</v>
      </c>
    </row>
    <row r="109" spans="3:17" ht="26" x14ac:dyDescent="0.3">
      <c r="C109" s="15" t="s">
        <v>374</v>
      </c>
    </row>
    <row r="110" spans="3:17" x14ac:dyDescent="0.2">
      <c r="C110" s="34" t="s">
        <v>101</v>
      </c>
      <c r="D110" s="34">
        <v>2012</v>
      </c>
      <c r="E110" s="34">
        <v>2013</v>
      </c>
      <c r="F110" s="35" t="s">
        <v>117</v>
      </c>
      <c r="G110" s="35" t="s">
        <v>118</v>
      </c>
      <c r="H110" s="35" t="s">
        <v>119</v>
      </c>
      <c r="I110" s="35" t="s">
        <v>120</v>
      </c>
      <c r="J110" s="35" t="s">
        <v>121</v>
      </c>
      <c r="K110" s="35" t="s">
        <v>122</v>
      </c>
      <c r="L110" s="35" t="s">
        <v>123</v>
      </c>
      <c r="M110" s="35" t="s">
        <v>124</v>
      </c>
      <c r="N110" s="35" t="s">
        <v>125</v>
      </c>
      <c r="O110" s="35" t="s">
        <v>102</v>
      </c>
      <c r="Q110" s="306" t="s">
        <v>737</v>
      </c>
    </row>
    <row r="111" spans="3:17" x14ac:dyDescent="0.2">
      <c r="C111" s="1" t="s">
        <v>405</v>
      </c>
      <c r="D111" s="64">
        <f>100*(D99/$D99)</f>
        <v>100</v>
      </c>
      <c r="E111" s="64">
        <f>100*(E99/$D99)</f>
        <v>100.84881021474172</v>
      </c>
      <c r="F111" s="64">
        <f>100*(F99/$D99)</f>
        <v>101.72663958212421</v>
      </c>
      <c r="G111" s="64">
        <f t="shared" ref="G111:O111" si="13">100*(G99/$F99)</f>
        <v>100.83083725574097</v>
      </c>
      <c r="H111" s="64">
        <f t="shared" si="13"/>
        <v>101.55469975752389</v>
      </c>
      <c r="I111" s="64">
        <f t="shared" si="13"/>
        <v>102.32491798602197</v>
      </c>
      <c r="J111" s="64">
        <f t="shared" si="13"/>
        <v>103.18784766795036</v>
      </c>
      <c r="K111" s="64">
        <f t="shared" si="13"/>
        <v>104.15775210383683</v>
      </c>
      <c r="L111" s="64">
        <f t="shared" si="13"/>
        <v>105.02068178576522</v>
      </c>
      <c r="M111" s="64">
        <f t="shared" si="13"/>
        <v>105.95136214520041</v>
      </c>
      <c r="N111" s="64">
        <f t="shared" si="13"/>
        <v>106.83212095278847</v>
      </c>
      <c r="O111" s="64">
        <f t="shared" si="13"/>
        <v>107.66295820852945</v>
      </c>
      <c r="Q111" s="307">
        <f>O111-D111</f>
        <v>7.6629582085294459</v>
      </c>
    </row>
    <row r="112" spans="3:17" x14ac:dyDescent="0.2">
      <c r="C112" s="1" t="s">
        <v>373</v>
      </c>
      <c r="D112" s="64">
        <f>100*(D104/$D104)</f>
        <v>100</v>
      </c>
      <c r="E112" s="64">
        <f>100*(E104/$D104)</f>
        <v>100.94216173776498</v>
      </c>
      <c r="F112" s="64">
        <f>100*(F104/$D104)</f>
        <v>101.17770217220622</v>
      </c>
      <c r="G112" s="64">
        <f t="shared" ref="G112:O112" si="14">100*(G104/$F104)</f>
        <v>99.663735126745991</v>
      </c>
      <c r="H112" s="64">
        <f t="shared" si="14"/>
        <v>100.12933264355924</v>
      </c>
      <c r="I112" s="64">
        <f t="shared" si="14"/>
        <v>99.560269011898612</v>
      </c>
      <c r="J112" s="64">
        <f t="shared" si="14"/>
        <v>98.499741334712894</v>
      </c>
      <c r="K112" s="64">
        <f t="shared" si="14"/>
        <v>98.21520951888256</v>
      </c>
      <c r="L112" s="64">
        <f t="shared" si="14"/>
        <v>101.08639420589758</v>
      </c>
      <c r="M112" s="64">
        <f t="shared" si="14"/>
        <v>102.5866528711847</v>
      </c>
      <c r="N112" s="64">
        <f t="shared" si="14"/>
        <v>101.44852560786342</v>
      </c>
      <c r="O112" s="64">
        <f t="shared" si="14"/>
        <v>100.43973098810139</v>
      </c>
      <c r="Q112" s="307">
        <f>O112-D112</f>
        <v>0.43973098810138822</v>
      </c>
    </row>
    <row r="113" spans="3:29" x14ac:dyDescent="0.2">
      <c r="C113" s="1" t="s">
        <v>406</v>
      </c>
      <c r="D113" s="64">
        <f>100*(D107/$D107)</f>
        <v>100</v>
      </c>
      <c r="E113" s="64">
        <f>100*(E107/$D107)</f>
        <v>100.09256581493075</v>
      </c>
      <c r="F113" s="64">
        <f>100*(F107/$D107)</f>
        <v>99.460379884587852</v>
      </c>
      <c r="G113" s="64">
        <f t="shared" ref="G113:O113" si="15">100*(G107/$F107)</f>
        <v>98.842514690188636</v>
      </c>
      <c r="H113" s="64">
        <f t="shared" si="15"/>
        <v>98.596453815167663</v>
      </c>
      <c r="I113" s="64">
        <f t="shared" si="15"/>
        <v>97.298166440259422</v>
      </c>
      <c r="J113" s="64">
        <f t="shared" si="15"/>
        <v>95.456726311102628</v>
      </c>
      <c r="K113" s="64">
        <f t="shared" si="15"/>
        <v>94.2946708574989</v>
      </c>
      <c r="L113" s="64">
        <f t="shared" si="15"/>
        <v>96.253797334992228</v>
      </c>
      <c r="M113" s="64">
        <f t="shared" si="15"/>
        <v>96.824288800171757</v>
      </c>
      <c r="N113" s="64">
        <f t="shared" si="15"/>
        <v>94.96069599956347</v>
      </c>
      <c r="O113" s="64">
        <f t="shared" si="15"/>
        <v>93.290889140870917</v>
      </c>
      <c r="Q113" s="307">
        <f>O113-D113</f>
        <v>-6.7091108591290833</v>
      </c>
    </row>
    <row r="115" spans="3:29" x14ac:dyDescent="0.2">
      <c r="P115" s="1" t="s">
        <v>738</v>
      </c>
    </row>
    <row r="125" spans="3:29" ht="26" x14ac:dyDescent="0.3">
      <c r="C125" s="15" t="s">
        <v>381</v>
      </c>
      <c r="I125" s="1" t="s">
        <v>335</v>
      </c>
    </row>
    <row r="126" spans="3:29" x14ac:dyDescent="0.2">
      <c r="C126" s="34" t="s">
        <v>336</v>
      </c>
      <c r="D126" s="35" t="s">
        <v>309</v>
      </c>
      <c r="E126" s="35" t="s">
        <v>337</v>
      </c>
      <c r="F126" s="35" t="s">
        <v>338</v>
      </c>
      <c r="G126" s="35" t="s">
        <v>339</v>
      </c>
      <c r="H126" s="203" t="s">
        <v>375</v>
      </c>
      <c r="I126" s="35" t="s">
        <v>340</v>
      </c>
      <c r="J126" s="35" t="s">
        <v>341</v>
      </c>
      <c r="K126" s="203" t="s">
        <v>376</v>
      </c>
      <c r="L126" s="35" t="s">
        <v>342</v>
      </c>
      <c r="M126" s="35" t="s">
        <v>343</v>
      </c>
      <c r="N126" s="35" t="s">
        <v>344</v>
      </c>
      <c r="O126" s="35" t="s">
        <v>345</v>
      </c>
      <c r="P126" s="35" t="s">
        <v>321</v>
      </c>
      <c r="Q126" s="203" t="s">
        <v>377</v>
      </c>
      <c r="R126" s="35" t="s">
        <v>322</v>
      </c>
      <c r="S126" s="35" t="s">
        <v>323</v>
      </c>
      <c r="T126" s="35" t="s">
        <v>324</v>
      </c>
      <c r="U126" s="203" t="s">
        <v>378</v>
      </c>
      <c r="V126" s="35" t="s">
        <v>325</v>
      </c>
      <c r="W126" s="35" t="s">
        <v>326</v>
      </c>
      <c r="X126" s="35" t="s">
        <v>327</v>
      </c>
      <c r="Y126" s="35" t="s">
        <v>328</v>
      </c>
      <c r="Z126" s="35" t="s">
        <v>329</v>
      </c>
      <c r="AA126" s="35" t="s">
        <v>330</v>
      </c>
      <c r="AB126" s="35" t="s">
        <v>331</v>
      </c>
      <c r="AC126" s="203" t="s">
        <v>379</v>
      </c>
    </row>
    <row r="127" spans="3:29" x14ac:dyDescent="0.2">
      <c r="C127" s="196" t="s">
        <v>101</v>
      </c>
      <c r="D127" s="197" t="s">
        <v>307</v>
      </c>
      <c r="E127" s="197" t="s">
        <v>307</v>
      </c>
      <c r="F127" s="197" t="s">
        <v>307</v>
      </c>
      <c r="G127" s="197" t="s">
        <v>307</v>
      </c>
      <c r="H127" s="197" t="s">
        <v>307</v>
      </c>
      <c r="I127" s="197" t="s">
        <v>307</v>
      </c>
      <c r="J127" s="197" t="s">
        <v>307</v>
      </c>
      <c r="K127" s="197" t="s">
        <v>307</v>
      </c>
      <c r="L127" s="197" t="s">
        <v>307</v>
      </c>
      <c r="M127" s="197" t="s">
        <v>307</v>
      </c>
      <c r="N127" s="197" t="s">
        <v>307</v>
      </c>
      <c r="O127" s="197" t="s">
        <v>307</v>
      </c>
      <c r="P127" s="197" t="s">
        <v>307</v>
      </c>
      <c r="Q127" s="197" t="s">
        <v>307</v>
      </c>
      <c r="R127" s="197" t="s">
        <v>307</v>
      </c>
      <c r="S127" s="197" t="s">
        <v>307</v>
      </c>
      <c r="T127" s="197" t="s">
        <v>307</v>
      </c>
      <c r="U127" s="197" t="s">
        <v>307</v>
      </c>
      <c r="V127" s="197" t="s">
        <v>307</v>
      </c>
      <c r="W127" s="197" t="s">
        <v>307</v>
      </c>
      <c r="X127" s="197" t="s">
        <v>307</v>
      </c>
      <c r="Y127" s="197" t="s">
        <v>307</v>
      </c>
      <c r="Z127" s="197" t="s">
        <v>307</v>
      </c>
      <c r="AA127" s="197" t="s">
        <v>307</v>
      </c>
      <c r="AB127" s="197" t="s">
        <v>307</v>
      </c>
      <c r="AC127" s="197" t="s">
        <v>307</v>
      </c>
    </row>
    <row r="128" spans="3:29" x14ac:dyDescent="0.2">
      <c r="C128" s="40" t="s">
        <v>117</v>
      </c>
      <c r="D128" s="41">
        <v>66165980</v>
      </c>
      <c r="E128" s="41">
        <v>4026337</v>
      </c>
      <c r="F128" s="41">
        <v>4148663</v>
      </c>
      <c r="G128" s="41">
        <v>4151685</v>
      </c>
      <c r="H128" s="41">
        <f>SUM(E128:G128)</f>
        <v>12326685</v>
      </c>
      <c r="I128" s="41">
        <v>3976653</v>
      </c>
      <c r="J128" s="41">
        <v>3903097</v>
      </c>
      <c r="K128" s="41">
        <f>SUM(I128:J128)</f>
        <v>7879750</v>
      </c>
      <c r="L128" s="41">
        <v>3969470</v>
      </c>
      <c r="M128" s="41">
        <v>4143067</v>
      </c>
      <c r="N128" s="41">
        <v>4087317</v>
      </c>
      <c r="O128" s="41">
        <v>4596139</v>
      </c>
      <c r="P128" s="41">
        <v>4535795</v>
      </c>
      <c r="Q128" s="41">
        <f>SUM(L128:P128)</f>
        <v>21331788</v>
      </c>
      <c r="R128" s="41">
        <v>4431312</v>
      </c>
      <c r="S128" s="41">
        <v>4212785</v>
      </c>
      <c r="T128" s="41">
        <v>4098261</v>
      </c>
      <c r="U128" s="41">
        <f>SUM(R128:T128)</f>
        <v>12742358</v>
      </c>
      <c r="V128" s="41">
        <v>3483363</v>
      </c>
      <c r="W128" s="41">
        <v>2404680</v>
      </c>
      <c r="X128" s="41">
        <v>2230617</v>
      </c>
      <c r="Y128" s="41">
        <v>5997356</v>
      </c>
      <c r="Z128" s="41">
        <v>1876052</v>
      </c>
      <c r="AA128" s="41">
        <v>3766739</v>
      </c>
      <c r="AB128" s="41">
        <v>1890687</v>
      </c>
      <c r="AC128" s="41">
        <f>SUM(V128:AB128)</f>
        <v>21649494</v>
      </c>
    </row>
    <row r="129" spans="3:29" x14ac:dyDescent="0.2">
      <c r="C129" s="40" t="s">
        <v>118</v>
      </c>
      <c r="D129" s="43">
        <v>66458153</v>
      </c>
      <c r="E129" s="43">
        <v>3994218</v>
      </c>
      <c r="F129" s="43">
        <v>4175455</v>
      </c>
      <c r="G129" s="43">
        <v>4176368</v>
      </c>
      <c r="H129" s="41">
        <f t="shared" ref="H129:H137" si="16">SUM(E129:G129)</f>
        <v>12346041</v>
      </c>
      <c r="I129" s="43">
        <v>4021728</v>
      </c>
      <c r="J129" s="43">
        <v>3837503</v>
      </c>
      <c r="K129" s="41">
        <f t="shared" ref="K129:K137" si="17">SUM(I129:J129)</f>
        <v>7859231</v>
      </c>
      <c r="L129" s="43">
        <v>3968587</v>
      </c>
      <c r="M129" s="43">
        <v>4146270</v>
      </c>
      <c r="N129" s="43">
        <v>4053739</v>
      </c>
      <c r="O129" s="43">
        <v>4558124</v>
      </c>
      <c r="P129" s="43">
        <v>4508550</v>
      </c>
      <c r="Q129" s="41">
        <f t="shared" ref="Q129:Q137" si="18">SUM(L129:P129)</f>
        <v>21235270</v>
      </c>
      <c r="R129" s="43">
        <v>4466248</v>
      </c>
      <c r="S129" s="43">
        <v>4233180</v>
      </c>
      <c r="T129" s="43">
        <v>4083926</v>
      </c>
      <c r="U129" s="41">
        <f t="shared" ref="U129:U137" si="19">SUM(R129:T129)</f>
        <v>12783354</v>
      </c>
      <c r="V129" s="43">
        <v>3711371</v>
      </c>
      <c r="W129" s="43">
        <v>2447800</v>
      </c>
      <c r="X129" s="43">
        <v>2218069</v>
      </c>
      <c r="Y129" s="43">
        <v>6075086</v>
      </c>
      <c r="Z129" s="43">
        <v>1895559</v>
      </c>
      <c r="AA129" s="43">
        <v>3857017</v>
      </c>
      <c r="AB129" s="43">
        <v>1961458</v>
      </c>
      <c r="AC129" s="41">
        <f t="shared" ref="AC129:AC137" si="20">SUM(V129:AB129)</f>
        <v>22166360</v>
      </c>
    </row>
    <row r="130" spans="3:29" x14ac:dyDescent="0.2">
      <c r="C130" s="40" t="s">
        <v>119</v>
      </c>
      <c r="D130" s="41">
        <v>66638391</v>
      </c>
      <c r="E130" s="41">
        <v>3931257</v>
      </c>
      <c r="F130" s="41">
        <v>4196053</v>
      </c>
      <c r="G130" s="41">
        <v>4156125</v>
      </c>
      <c r="H130" s="41">
        <f t="shared" si="16"/>
        <v>12283435</v>
      </c>
      <c r="I130" s="41">
        <v>4077434</v>
      </c>
      <c r="J130" s="41">
        <v>3785684</v>
      </c>
      <c r="K130" s="41">
        <f t="shared" si="17"/>
        <v>7863118</v>
      </c>
      <c r="L130" s="41">
        <v>3951657</v>
      </c>
      <c r="M130" s="41">
        <v>4101033</v>
      </c>
      <c r="N130" s="41">
        <v>4110698</v>
      </c>
      <c r="O130" s="41">
        <v>4458725</v>
      </c>
      <c r="P130" s="41">
        <v>4496777</v>
      </c>
      <c r="Q130" s="41">
        <f t="shared" si="18"/>
        <v>21118890</v>
      </c>
      <c r="R130" s="41">
        <v>4489037</v>
      </c>
      <c r="S130" s="41">
        <v>4259584</v>
      </c>
      <c r="T130" s="41">
        <v>4057572</v>
      </c>
      <c r="U130" s="41">
        <f t="shared" si="19"/>
        <v>12806193</v>
      </c>
      <c r="V130" s="41">
        <v>3939429</v>
      </c>
      <c r="W130" s="41">
        <v>2521430</v>
      </c>
      <c r="X130" s="41">
        <v>2195602</v>
      </c>
      <c r="Y130" s="41">
        <v>6105896</v>
      </c>
      <c r="Z130" s="41">
        <v>1882143</v>
      </c>
      <c r="AA130" s="41">
        <v>3910294</v>
      </c>
      <c r="AB130" s="41">
        <v>2028151</v>
      </c>
      <c r="AC130" s="41">
        <f t="shared" si="20"/>
        <v>22582945</v>
      </c>
    </row>
    <row r="131" spans="3:29" x14ac:dyDescent="0.2">
      <c r="C131" s="40" t="s">
        <v>120</v>
      </c>
      <c r="D131" s="43">
        <v>66809816</v>
      </c>
      <c r="E131" s="43">
        <v>3879261</v>
      </c>
      <c r="F131" s="43">
        <v>4176718</v>
      </c>
      <c r="G131" s="43">
        <v>4165830</v>
      </c>
      <c r="H131" s="41">
        <f t="shared" si="16"/>
        <v>12221809</v>
      </c>
      <c r="I131" s="43">
        <v>4103136</v>
      </c>
      <c r="J131" s="43">
        <v>3752221</v>
      </c>
      <c r="K131" s="41">
        <f t="shared" si="17"/>
        <v>7855357</v>
      </c>
      <c r="L131" s="43">
        <v>3910256</v>
      </c>
      <c r="M131" s="43">
        <v>4078443</v>
      </c>
      <c r="N131" s="43">
        <v>4184460</v>
      </c>
      <c r="O131" s="43">
        <v>4326446</v>
      </c>
      <c r="P131" s="43">
        <v>4505491</v>
      </c>
      <c r="Q131" s="41">
        <f t="shared" si="18"/>
        <v>21005096</v>
      </c>
      <c r="R131" s="43">
        <v>4497755</v>
      </c>
      <c r="S131" s="43">
        <v>4275447</v>
      </c>
      <c r="T131" s="43">
        <v>4066565</v>
      </c>
      <c r="U131" s="41">
        <f t="shared" si="19"/>
        <v>12839767</v>
      </c>
      <c r="V131" s="43">
        <v>3953437</v>
      </c>
      <c r="W131" s="43">
        <v>2785807</v>
      </c>
      <c r="X131" s="43">
        <v>2144283</v>
      </c>
      <c r="Y131" s="43">
        <v>6148543</v>
      </c>
      <c r="Z131" s="43">
        <v>1886429</v>
      </c>
      <c r="AA131" s="43">
        <v>4004260</v>
      </c>
      <c r="AB131" s="43">
        <v>2117831</v>
      </c>
      <c r="AC131" s="41">
        <f t="shared" si="20"/>
        <v>23040590</v>
      </c>
    </row>
    <row r="132" spans="3:29" x14ac:dyDescent="0.2">
      <c r="C132" s="40" t="s">
        <v>121</v>
      </c>
      <c r="D132" s="41">
        <v>67026224</v>
      </c>
      <c r="E132" s="41">
        <v>3818866</v>
      </c>
      <c r="F132" s="41">
        <v>4176782</v>
      </c>
      <c r="G132" s="41">
        <v>4183073</v>
      </c>
      <c r="H132" s="41">
        <f t="shared" si="16"/>
        <v>12178721</v>
      </c>
      <c r="I132" s="41">
        <v>4142585</v>
      </c>
      <c r="J132" s="41">
        <v>3728702</v>
      </c>
      <c r="K132" s="41">
        <f t="shared" si="17"/>
        <v>7871287</v>
      </c>
      <c r="L132" s="41">
        <v>3885848</v>
      </c>
      <c r="M132" s="41">
        <v>4059532</v>
      </c>
      <c r="N132" s="41">
        <v>4239440</v>
      </c>
      <c r="O132" s="41">
        <v>4214110</v>
      </c>
      <c r="P132" s="41">
        <v>4546390</v>
      </c>
      <c r="Q132" s="41">
        <f t="shared" si="18"/>
        <v>20945320</v>
      </c>
      <c r="R132" s="41">
        <v>4497881</v>
      </c>
      <c r="S132" s="41">
        <v>4292459</v>
      </c>
      <c r="T132" s="41">
        <v>4067037</v>
      </c>
      <c r="U132" s="41">
        <f t="shared" si="19"/>
        <v>12857377</v>
      </c>
      <c r="V132" s="41">
        <v>3948211</v>
      </c>
      <c r="W132" s="41">
        <v>3037754</v>
      </c>
      <c r="X132" s="41">
        <v>2146391</v>
      </c>
      <c r="Y132" s="41">
        <v>6187554</v>
      </c>
      <c r="Z132" s="41">
        <v>1872278</v>
      </c>
      <c r="AA132" s="41">
        <v>4041163</v>
      </c>
      <c r="AB132" s="41">
        <v>2168885</v>
      </c>
      <c r="AC132" s="41">
        <f t="shared" si="20"/>
        <v>23402236</v>
      </c>
    </row>
    <row r="133" spans="3:29" x14ac:dyDescent="0.2">
      <c r="C133" s="40" t="s">
        <v>122</v>
      </c>
      <c r="D133" s="43">
        <v>67290471</v>
      </c>
      <c r="E133" s="43">
        <v>3749941</v>
      </c>
      <c r="F133" s="43">
        <v>4150710</v>
      </c>
      <c r="G133" s="43">
        <v>4213873</v>
      </c>
      <c r="H133" s="41">
        <f t="shared" si="16"/>
        <v>12114524</v>
      </c>
      <c r="I133" s="43">
        <v>4182553</v>
      </c>
      <c r="J133" s="43">
        <v>3772150</v>
      </c>
      <c r="K133" s="41">
        <f t="shared" si="17"/>
        <v>7954703</v>
      </c>
      <c r="L133" s="43">
        <v>3813474</v>
      </c>
      <c r="M133" s="43">
        <v>4079883</v>
      </c>
      <c r="N133" s="43">
        <v>4250067</v>
      </c>
      <c r="O133" s="43">
        <v>4126048</v>
      </c>
      <c r="P133" s="43">
        <v>4574371</v>
      </c>
      <c r="Q133" s="41">
        <f t="shared" si="18"/>
        <v>20843843</v>
      </c>
      <c r="R133" s="43">
        <v>4477026</v>
      </c>
      <c r="S133" s="43">
        <v>4344690</v>
      </c>
      <c r="T133" s="43">
        <v>4090960</v>
      </c>
      <c r="U133" s="41">
        <f t="shared" si="19"/>
        <v>12912676</v>
      </c>
      <c r="V133" s="43">
        <v>3923732</v>
      </c>
      <c r="W133" s="43">
        <v>3270564</v>
      </c>
      <c r="X133" s="43">
        <v>2182473</v>
      </c>
      <c r="Y133" s="43">
        <v>6270429</v>
      </c>
      <c r="Z133" s="43">
        <v>1877724</v>
      </c>
      <c r="AA133" s="43">
        <v>4087956</v>
      </c>
      <c r="AB133" s="43">
        <v>2210232</v>
      </c>
      <c r="AC133" s="41">
        <f t="shared" si="20"/>
        <v>23823110</v>
      </c>
    </row>
    <row r="134" spans="3:29" x14ac:dyDescent="0.2">
      <c r="C134" s="40" t="s">
        <v>123</v>
      </c>
      <c r="D134" s="41">
        <v>67473651</v>
      </c>
      <c r="E134" s="41">
        <v>3683202</v>
      </c>
      <c r="F134" s="41">
        <v>4124419</v>
      </c>
      <c r="G134" s="41">
        <v>4231639</v>
      </c>
      <c r="H134" s="41">
        <f t="shared" si="16"/>
        <v>12039260</v>
      </c>
      <c r="I134" s="41">
        <v>4183848</v>
      </c>
      <c r="J134" s="41">
        <v>3800748</v>
      </c>
      <c r="K134" s="41">
        <f t="shared" si="17"/>
        <v>7984596</v>
      </c>
      <c r="L134" s="41">
        <v>3771805</v>
      </c>
      <c r="M134" s="41">
        <v>4092427</v>
      </c>
      <c r="N134" s="41">
        <v>4251356</v>
      </c>
      <c r="O134" s="41">
        <v>4096004</v>
      </c>
      <c r="P134" s="41">
        <v>4535920</v>
      </c>
      <c r="Q134" s="41">
        <f t="shared" si="18"/>
        <v>20747512</v>
      </c>
      <c r="R134" s="41">
        <v>4446294</v>
      </c>
      <c r="S134" s="41">
        <v>4387067</v>
      </c>
      <c r="T134" s="41">
        <v>4122086</v>
      </c>
      <c r="U134" s="41">
        <f t="shared" si="19"/>
        <v>12955447</v>
      </c>
      <c r="V134" s="41">
        <v>3913190</v>
      </c>
      <c r="W134" s="41">
        <v>3486623</v>
      </c>
      <c r="X134" s="41">
        <v>2217741</v>
      </c>
      <c r="Y134" s="41">
        <v>6347023</v>
      </c>
      <c r="Z134" s="41">
        <v>1875096</v>
      </c>
      <c r="AA134" s="41">
        <v>4129282</v>
      </c>
      <c r="AB134" s="41">
        <v>2254186</v>
      </c>
      <c r="AC134" s="41">
        <f t="shared" si="20"/>
        <v>24223141</v>
      </c>
    </row>
    <row r="135" spans="3:29" x14ac:dyDescent="0.2">
      <c r="C135" s="40" t="s">
        <v>124</v>
      </c>
      <c r="D135" s="43">
        <v>67728568</v>
      </c>
      <c r="E135" s="43">
        <v>3618835</v>
      </c>
      <c r="F135" s="43">
        <v>4075845</v>
      </c>
      <c r="G135" s="43">
        <v>4273595</v>
      </c>
      <c r="H135" s="41">
        <f t="shared" si="16"/>
        <v>11968275</v>
      </c>
      <c r="I135" s="43">
        <v>4160556</v>
      </c>
      <c r="J135" s="43">
        <v>3868391</v>
      </c>
      <c r="K135" s="41">
        <f t="shared" si="17"/>
        <v>8028947</v>
      </c>
      <c r="L135" s="43">
        <v>3762034</v>
      </c>
      <c r="M135" s="43">
        <v>4111392</v>
      </c>
      <c r="N135" s="43">
        <v>4235320</v>
      </c>
      <c r="O135" s="43">
        <v>4172167</v>
      </c>
      <c r="P135" s="43">
        <v>4459449</v>
      </c>
      <c r="Q135" s="41">
        <f t="shared" si="18"/>
        <v>20740362</v>
      </c>
      <c r="R135" s="43">
        <v>4448570</v>
      </c>
      <c r="S135" s="43">
        <v>4420139</v>
      </c>
      <c r="T135" s="43">
        <v>4152154</v>
      </c>
      <c r="U135" s="41">
        <f t="shared" si="19"/>
        <v>13020863</v>
      </c>
      <c r="V135" s="43">
        <v>3890326</v>
      </c>
      <c r="W135" s="43">
        <v>3699086</v>
      </c>
      <c r="X135" s="43">
        <v>2280134</v>
      </c>
      <c r="Y135" s="43">
        <v>6380709</v>
      </c>
      <c r="Z135" s="43">
        <v>1843055</v>
      </c>
      <c r="AA135" s="43">
        <v>4100575</v>
      </c>
      <c r="AB135" s="43">
        <v>2257520</v>
      </c>
      <c r="AC135" s="41">
        <f t="shared" si="20"/>
        <v>24451405</v>
      </c>
    </row>
    <row r="136" spans="3:29" x14ac:dyDescent="0.2">
      <c r="C136" s="40" t="s">
        <v>125</v>
      </c>
      <c r="D136" s="41">
        <v>67957053</v>
      </c>
      <c r="E136" s="41">
        <v>3573776</v>
      </c>
      <c r="F136" s="41">
        <v>4027500</v>
      </c>
      <c r="G136" s="41">
        <v>4272206</v>
      </c>
      <c r="H136" s="41">
        <f t="shared" si="16"/>
        <v>11873482</v>
      </c>
      <c r="I136" s="41">
        <v>4194560</v>
      </c>
      <c r="J136" s="41">
        <v>3909735</v>
      </c>
      <c r="K136" s="41">
        <f t="shared" si="17"/>
        <v>8104295</v>
      </c>
      <c r="L136" s="41">
        <v>3755339</v>
      </c>
      <c r="M136" s="41">
        <v>4095193</v>
      </c>
      <c r="N136" s="41">
        <v>4224377</v>
      </c>
      <c r="O136" s="41">
        <v>4256395</v>
      </c>
      <c r="P136" s="41">
        <v>4333293</v>
      </c>
      <c r="Q136" s="41">
        <f t="shared" si="18"/>
        <v>20664597</v>
      </c>
      <c r="R136" s="41">
        <v>4468632</v>
      </c>
      <c r="S136" s="41">
        <v>4445263</v>
      </c>
      <c r="T136" s="41">
        <v>4182734</v>
      </c>
      <c r="U136" s="41">
        <f t="shared" si="19"/>
        <v>13096629</v>
      </c>
      <c r="V136" s="41">
        <v>3905488</v>
      </c>
      <c r="W136" s="41">
        <v>3713940</v>
      </c>
      <c r="X136" s="41">
        <v>2524083</v>
      </c>
      <c r="Y136" s="41">
        <v>6598622</v>
      </c>
      <c r="Z136" s="41">
        <v>1794383</v>
      </c>
      <c r="AA136" s="41">
        <v>4074539</v>
      </c>
      <c r="AB136" s="41">
        <v>2280156</v>
      </c>
      <c r="AC136" s="41">
        <f t="shared" si="20"/>
        <v>24891211</v>
      </c>
    </row>
    <row r="137" spans="3:29" x14ac:dyDescent="0.2">
      <c r="C137" s="40" t="s">
        <v>102</v>
      </c>
      <c r="D137" s="43">
        <v>68172977</v>
      </c>
      <c r="E137" s="43">
        <v>3529602</v>
      </c>
      <c r="F137" s="43">
        <v>3965770</v>
      </c>
      <c r="G137" s="43">
        <v>4282290</v>
      </c>
      <c r="H137" s="41">
        <f t="shared" si="16"/>
        <v>11777662</v>
      </c>
      <c r="I137" s="43">
        <v>4233167</v>
      </c>
      <c r="J137" s="43">
        <v>3947842</v>
      </c>
      <c r="K137" s="41">
        <f t="shared" si="17"/>
        <v>8181009</v>
      </c>
      <c r="L137" s="43">
        <v>3752000</v>
      </c>
      <c r="M137" s="43">
        <v>4079538</v>
      </c>
      <c r="N137" s="43">
        <v>4209197</v>
      </c>
      <c r="O137" s="43">
        <v>4317490</v>
      </c>
      <c r="P137" s="43">
        <v>4226448</v>
      </c>
      <c r="Q137" s="41">
        <f t="shared" si="18"/>
        <v>20584673</v>
      </c>
      <c r="R137" s="43">
        <v>4515977</v>
      </c>
      <c r="S137" s="43">
        <v>4450987</v>
      </c>
      <c r="T137" s="43">
        <v>4208447</v>
      </c>
      <c r="U137" s="41">
        <f t="shared" si="19"/>
        <v>13175411</v>
      </c>
      <c r="V137" s="43">
        <v>3909382</v>
      </c>
      <c r="W137" s="43">
        <v>3712931</v>
      </c>
      <c r="X137" s="43">
        <v>2753444</v>
      </c>
      <c r="Y137" s="43">
        <v>6831909</v>
      </c>
      <c r="Z137" s="43">
        <v>1796146</v>
      </c>
      <c r="AA137" s="43">
        <v>4078465</v>
      </c>
      <c r="AB137" s="43">
        <v>2282319</v>
      </c>
      <c r="AC137" s="41">
        <f t="shared" si="20"/>
        <v>25364596</v>
      </c>
    </row>
    <row r="139" spans="3:29" ht="26" x14ac:dyDescent="0.3">
      <c r="C139" s="32" t="s">
        <v>334</v>
      </c>
      <c r="K139" s="1" t="s">
        <v>383</v>
      </c>
    </row>
    <row r="140" spans="3:29" x14ac:dyDescent="0.2">
      <c r="C140" s="34"/>
      <c r="D140" s="204" t="s">
        <v>375</v>
      </c>
      <c r="E140" s="205" t="s">
        <v>376</v>
      </c>
      <c r="F140" s="204" t="s">
        <v>377</v>
      </c>
      <c r="G140" s="205" t="s">
        <v>378</v>
      </c>
      <c r="H140" s="204" t="s">
        <v>379</v>
      </c>
      <c r="I140" s="204" t="s">
        <v>380</v>
      </c>
      <c r="K140" s="34"/>
      <c r="L140" s="204" t="s">
        <v>375</v>
      </c>
      <c r="M140" s="205" t="s">
        <v>376</v>
      </c>
      <c r="N140" s="204" t="s">
        <v>377</v>
      </c>
      <c r="O140" s="205" t="s">
        <v>378</v>
      </c>
      <c r="P140" s="204" t="s">
        <v>379</v>
      </c>
      <c r="Q140" s="204"/>
    </row>
    <row r="141" spans="3:29" x14ac:dyDescent="0.2">
      <c r="C141" s="40" t="s">
        <v>117</v>
      </c>
      <c r="D141" s="206">
        <v>12326685</v>
      </c>
      <c r="E141" s="41">
        <v>7879750</v>
      </c>
      <c r="F141" s="206">
        <v>21331788</v>
      </c>
      <c r="G141" s="207">
        <v>12742358</v>
      </c>
      <c r="H141" s="206">
        <v>21649494</v>
      </c>
      <c r="I141" s="64">
        <f>SUM(D141:H141)</f>
        <v>75930075</v>
      </c>
      <c r="J141" s="362"/>
      <c r="K141" s="40" t="s">
        <v>117</v>
      </c>
      <c r="L141" s="208">
        <v>0.16234258954702732</v>
      </c>
      <c r="M141" s="208">
        <v>0.10377640217002287</v>
      </c>
      <c r="N141" s="208">
        <v>0.28093990424742765</v>
      </c>
      <c r="O141" s="208">
        <v>0.16781700795106549</v>
      </c>
      <c r="P141" s="208">
        <v>0.28512409608445666</v>
      </c>
      <c r="Q141" s="208">
        <v>1</v>
      </c>
    </row>
    <row r="142" spans="3:29" x14ac:dyDescent="0.2">
      <c r="C142" s="40" t="s">
        <v>118</v>
      </c>
      <c r="D142" s="206">
        <v>12346041</v>
      </c>
      <c r="E142" s="41">
        <v>7859231</v>
      </c>
      <c r="F142" s="206">
        <v>21235270</v>
      </c>
      <c r="G142" s="207">
        <v>12783354</v>
      </c>
      <c r="H142" s="206">
        <v>22166360</v>
      </c>
      <c r="I142" s="64">
        <f t="shared" ref="I142:I150" si="21">SUM(D142:H142)</f>
        <v>76390256</v>
      </c>
      <c r="J142" s="361"/>
      <c r="K142" s="40" t="s">
        <v>118</v>
      </c>
      <c r="L142" s="208">
        <v>0.16161800793022607</v>
      </c>
      <c r="M142" s="208">
        <v>0.10288263728295399</v>
      </c>
      <c r="N142" s="208">
        <v>0.27798401408682283</v>
      </c>
      <c r="O142" s="208">
        <v>0.16734273020370558</v>
      </c>
      <c r="P142" s="208">
        <v>0.29017261049629156</v>
      </c>
      <c r="Q142" s="208">
        <v>1</v>
      </c>
    </row>
    <row r="143" spans="3:29" x14ac:dyDescent="0.2">
      <c r="C143" s="40" t="s">
        <v>119</v>
      </c>
      <c r="D143" s="206">
        <v>12283435</v>
      </c>
      <c r="E143" s="41">
        <v>7863118</v>
      </c>
      <c r="F143" s="206">
        <v>21118890</v>
      </c>
      <c r="G143" s="207">
        <v>12806193</v>
      </c>
      <c r="H143" s="206">
        <v>22582945</v>
      </c>
      <c r="I143" s="64">
        <f t="shared" si="21"/>
        <v>76654581</v>
      </c>
      <c r="J143" s="361"/>
      <c r="K143" s="40" t="s">
        <v>119</v>
      </c>
      <c r="L143" s="208">
        <v>0.16024397811267144</v>
      </c>
      <c r="M143" s="208">
        <v>0.10257857909366173</v>
      </c>
      <c r="N143" s="208">
        <v>0.2755072133262329</v>
      </c>
      <c r="O143" s="208">
        <v>0.16706363576626948</v>
      </c>
      <c r="P143" s="208">
        <v>0.29460659370116443</v>
      </c>
      <c r="Q143" s="208">
        <v>1</v>
      </c>
    </row>
    <row r="144" spans="3:29" x14ac:dyDescent="0.2">
      <c r="C144" s="40" t="s">
        <v>120</v>
      </c>
      <c r="D144" s="206">
        <v>12221809</v>
      </c>
      <c r="E144" s="41">
        <v>7855357</v>
      </c>
      <c r="F144" s="206">
        <v>21005096</v>
      </c>
      <c r="G144" s="207">
        <v>12839767</v>
      </c>
      <c r="H144" s="206">
        <v>23040590</v>
      </c>
      <c r="I144" s="64">
        <f t="shared" si="21"/>
        <v>76962619</v>
      </c>
      <c r="J144" s="361"/>
      <c r="K144" s="40" t="s">
        <v>120</v>
      </c>
      <c r="L144" s="208">
        <v>0.15880188536723264</v>
      </c>
      <c r="M144" s="208">
        <v>0.10206717367557359</v>
      </c>
      <c r="N144" s="208">
        <v>0.27292595123354624</v>
      </c>
      <c r="O144" s="208">
        <v>0.16683121191600822</v>
      </c>
      <c r="P144" s="208">
        <v>0.2993737778076393</v>
      </c>
      <c r="Q144" s="208">
        <v>1</v>
      </c>
    </row>
    <row r="145" spans="3:17" x14ac:dyDescent="0.2">
      <c r="C145" s="40" t="s">
        <v>121</v>
      </c>
      <c r="D145" s="206">
        <v>12178721</v>
      </c>
      <c r="E145" s="41">
        <v>7871287</v>
      </c>
      <c r="F145" s="206">
        <v>20945320</v>
      </c>
      <c r="G145" s="207">
        <v>12857377</v>
      </c>
      <c r="H145" s="206">
        <v>23402236</v>
      </c>
      <c r="I145" s="64">
        <f t="shared" si="21"/>
        <v>77254941</v>
      </c>
      <c r="J145" s="361"/>
      <c r="K145" s="40" t="s">
        <v>121</v>
      </c>
      <c r="L145" s="208">
        <v>0.15764326323153882</v>
      </c>
      <c r="M145" s="208">
        <v>0.10188716602605392</v>
      </c>
      <c r="N145" s="208">
        <v>0.27111948736068547</v>
      </c>
      <c r="O145" s="208">
        <v>0.16642789229494073</v>
      </c>
      <c r="P145" s="208">
        <v>0.30292219108678109</v>
      </c>
      <c r="Q145" s="208">
        <v>1</v>
      </c>
    </row>
    <row r="146" spans="3:17" x14ac:dyDescent="0.2">
      <c r="C146" s="40" t="s">
        <v>122</v>
      </c>
      <c r="D146" s="206">
        <v>12114524</v>
      </c>
      <c r="E146" s="41">
        <v>7954703</v>
      </c>
      <c r="F146" s="206">
        <v>20843843</v>
      </c>
      <c r="G146" s="207">
        <v>12912676</v>
      </c>
      <c r="H146" s="206">
        <v>23823110</v>
      </c>
      <c r="I146" s="64">
        <f t="shared" si="21"/>
        <v>77648856</v>
      </c>
      <c r="J146" s="361"/>
      <c r="K146" s="40" t="s">
        <v>122</v>
      </c>
      <c r="L146" s="208">
        <v>0.15601677376933923</v>
      </c>
      <c r="M146" s="208">
        <v>0.1024445614498171</v>
      </c>
      <c r="N146" s="208">
        <v>0.26843721947429594</v>
      </c>
      <c r="O146" s="208">
        <v>0.16629576616041838</v>
      </c>
      <c r="P146" s="208">
        <v>0.30680567914612933</v>
      </c>
      <c r="Q146" s="208">
        <v>1</v>
      </c>
    </row>
    <row r="147" spans="3:17" x14ac:dyDescent="0.2">
      <c r="C147" s="40" t="s">
        <v>123</v>
      </c>
      <c r="D147" s="206">
        <v>12039260</v>
      </c>
      <c r="E147" s="41">
        <v>7984596</v>
      </c>
      <c r="F147" s="206">
        <v>20747512</v>
      </c>
      <c r="G147" s="207">
        <v>12955447</v>
      </c>
      <c r="H147" s="206">
        <v>24223141</v>
      </c>
      <c r="I147" s="64">
        <f t="shared" si="21"/>
        <v>77949956</v>
      </c>
      <c r="J147" s="361"/>
      <c r="K147" s="40" t="s">
        <v>123</v>
      </c>
      <c r="L147" s="208">
        <v>0.15444857980420157</v>
      </c>
      <c r="M147" s="208">
        <v>0.10243233492011208</v>
      </c>
      <c r="N147" s="208">
        <v>0.26616451201075725</v>
      </c>
      <c r="O147" s="208">
        <v>0.16620210792678317</v>
      </c>
      <c r="P147" s="208">
        <v>0.31075246533814593</v>
      </c>
      <c r="Q147" s="208">
        <v>1</v>
      </c>
    </row>
    <row r="148" spans="3:17" x14ac:dyDescent="0.2">
      <c r="C148" s="40" t="s">
        <v>124</v>
      </c>
      <c r="D148" s="206">
        <v>11968275</v>
      </c>
      <c r="E148" s="41">
        <v>8028947</v>
      </c>
      <c r="F148" s="206">
        <v>20740362</v>
      </c>
      <c r="G148" s="207">
        <v>13020863</v>
      </c>
      <c r="H148" s="206">
        <v>24451405</v>
      </c>
      <c r="I148" s="64">
        <f t="shared" si="21"/>
        <v>78209852</v>
      </c>
      <c r="J148" s="361"/>
      <c r="K148" s="40" t="s">
        <v>124</v>
      </c>
      <c r="L148" s="208">
        <v>0.15302771574097851</v>
      </c>
      <c r="M148" s="208">
        <v>0.10265902306016382</v>
      </c>
      <c r="N148" s="208">
        <v>0.26518861076479217</v>
      </c>
      <c r="O148" s="208">
        <v>0.16648622477894473</v>
      </c>
      <c r="P148" s="208">
        <v>0.31263842565512079</v>
      </c>
      <c r="Q148" s="208">
        <v>1</v>
      </c>
    </row>
    <row r="149" spans="3:17" x14ac:dyDescent="0.2">
      <c r="C149" s="40" t="s">
        <v>125</v>
      </c>
      <c r="D149" s="206">
        <v>11873482</v>
      </c>
      <c r="E149" s="41">
        <v>8104295</v>
      </c>
      <c r="F149" s="206">
        <v>20664597</v>
      </c>
      <c r="G149" s="207">
        <v>13096629</v>
      </c>
      <c r="H149" s="206">
        <v>24891211</v>
      </c>
      <c r="I149" s="64">
        <f t="shared" si="21"/>
        <v>78630214</v>
      </c>
      <c r="J149" s="361"/>
      <c r="K149" s="40" t="s">
        <v>125</v>
      </c>
      <c r="L149" s="208">
        <v>0.15100406568904925</v>
      </c>
      <c r="M149" s="208">
        <v>0.10306845915489941</v>
      </c>
      <c r="N149" s="208">
        <v>0.2628073351040352</v>
      </c>
      <c r="O149" s="208">
        <v>0.16655975271795648</v>
      </c>
      <c r="P149" s="208">
        <v>0.31656038733405967</v>
      </c>
      <c r="Q149" s="208">
        <v>1</v>
      </c>
    </row>
    <row r="150" spans="3:17" x14ac:dyDescent="0.2">
      <c r="C150" s="40" t="s">
        <v>102</v>
      </c>
      <c r="D150" s="206">
        <v>11777662</v>
      </c>
      <c r="E150" s="41">
        <v>8181009</v>
      </c>
      <c r="F150" s="206">
        <v>20584673</v>
      </c>
      <c r="G150" s="207">
        <v>13175411</v>
      </c>
      <c r="H150" s="206">
        <v>25364596</v>
      </c>
      <c r="I150" s="64">
        <f t="shared" si="21"/>
        <v>79083351</v>
      </c>
      <c r="J150" s="361"/>
      <c r="K150" s="40" t="s">
        <v>102</v>
      </c>
      <c r="L150" s="208">
        <v>0.14892719960741169</v>
      </c>
      <c r="M150" s="208">
        <v>0.10344793052585746</v>
      </c>
      <c r="N150" s="208">
        <v>0.26029085439234867</v>
      </c>
      <c r="O150" s="208">
        <v>0.16660157711324095</v>
      </c>
      <c r="P150" s="208">
        <v>0.32073243836114129</v>
      </c>
      <c r="Q150" s="208">
        <v>1</v>
      </c>
    </row>
    <row r="151" spans="3:17" x14ac:dyDescent="0.2">
      <c r="J151" s="363"/>
    </row>
    <row r="152" spans="3:17" ht="26" x14ac:dyDescent="0.3">
      <c r="C152" s="32" t="s">
        <v>382</v>
      </c>
    </row>
    <row r="153" spans="3:17" x14ac:dyDescent="0.2">
      <c r="C153" s="34"/>
      <c r="D153" s="209" t="s">
        <v>117</v>
      </c>
      <c r="E153" s="209" t="s">
        <v>118</v>
      </c>
      <c r="F153" s="209" t="s">
        <v>119</v>
      </c>
      <c r="G153" s="209" t="s">
        <v>120</v>
      </c>
      <c r="H153" s="209" t="s">
        <v>121</v>
      </c>
      <c r="I153" s="209" t="s">
        <v>122</v>
      </c>
      <c r="J153" s="209" t="s">
        <v>123</v>
      </c>
      <c r="K153" s="209" t="s">
        <v>124</v>
      </c>
      <c r="L153" s="209" t="s">
        <v>125</v>
      </c>
      <c r="M153" s="209" t="s">
        <v>102</v>
      </c>
      <c r="N153" s="308" t="s">
        <v>736</v>
      </c>
    </row>
    <row r="154" spans="3:17" x14ac:dyDescent="0.2">
      <c r="C154" s="204" t="s">
        <v>375</v>
      </c>
      <c r="D154" s="208">
        <v>0.16234258954702732</v>
      </c>
      <c r="E154" s="208">
        <v>0.16161800793022607</v>
      </c>
      <c r="F154" s="208">
        <v>0.16024397811267144</v>
      </c>
      <c r="G154" s="208">
        <v>0.15880188536723264</v>
      </c>
      <c r="H154" s="208">
        <v>0.15764326323153882</v>
      </c>
      <c r="I154" s="208">
        <v>0.15601677376933923</v>
      </c>
      <c r="J154" s="208">
        <v>0.15444857980420157</v>
      </c>
      <c r="K154" s="208">
        <v>0.15302771574097851</v>
      </c>
      <c r="L154" s="208">
        <v>0.15100406568904925</v>
      </c>
      <c r="M154" s="208">
        <v>0.14892719960741169</v>
      </c>
      <c r="N154" s="309">
        <f>M154-D154</f>
        <v>-1.3415389939615635E-2</v>
      </c>
    </row>
    <row r="155" spans="3:17" x14ac:dyDescent="0.2">
      <c r="C155" s="205" t="s">
        <v>376</v>
      </c>
      <c r="D155" s="208">
        <v>0.10377640217002287</v>
      </c>
      <c r="E155" s="208">
        <v>0.10288263728295399</v>
      </c>
      <c r="F155" s="208">
        <v>0.10257857909366173</v>
      </c>
      <c r="G155" s="208">
        <v>0.10206717367557359</v>
      </c>
      <c r="H155" s="208">
        <v>0.10188716602605392</v>
      </c>
      <c r="I155" s="208">
        <v>0.1024445614498171</v>
      </c>
      <c r="J155" s="208">
        <v>0.10243233492011208</v>
      </c>
      <c r="K155" s="208">
        <v>0.10265902306016382</v>
      </c>
      <c r="L155" s="208">
        <v>0.10306845915489941</v>
      </c>
      <c r="M155" s="208">
        <v>0.10344793052585746</v>
      </c>
      <c r="N155" s="309">
        <f>M155-D155</f>
        <v>-3.284716441654123E-4</v>
      </c>
    </row>
    <row r="156" spans="3:17" x14ac:dyDescent="0.2">
      <c r="C156" s="204" t="s">
        <v>377</v>
      </c>
      <c r="D156" s="208">
        <v>0.28093990424742765</v>
      </c>
      <c r="E156" s="208">
        <v>0.27798401408682283</v>
      </c>
      <c r="F156" s="208">
        <v>0.2755072133262329</v>
      </c>
      <c r="G156" s="208">
        <v>0.27292595123354624</v>
      </c>
      <c r="H156" s="208">
        <v>0.27111948736068547</v>
      </c>
      <c r="I156" s="208">
        <v>0.26843721947429594</v>
      </c>
      <c r="J156" s="208">
        <v>0.26616451201075725</v>
      </c>
      <c r="K156" s="208">
        <v>0.26518861076479217</v>
      </c>
      <c r="L156" s="208">
        <v>0.2628073351040352</v>
      </c>
      <c r="M156" s="208">
        <v>0.26029085439234867</v>
      </c>
      <c r="N156" s="309">
        <f>M156-D156</f>
        <v>-2.0649049855078982E-2</v>
      </c>
    </row>
    <row r="157" spans="3:17" x14ac:dyDescent="0.2">
      <c r="C157" s="205" t="s">
        <v>378</v>
      </c>
      <c r="D157" s="208">
        <v>0.16781700795106549</v>
      </c>
      <c r="E157" s="208">
        <v>0.16734273020370558</v>
      </c>
      <c r="F157" s="208">
        <v>0.16706363576626948</v>
      </c>
      <c r="G157" s="208">
        <v>0.16683121191600822</v>
      </c>
      <c r="H157" s="208">
        <v>0.16642789229494073</v>
      </c>
      <c r="I157" s="208">
        <v>0.16629576616041838</v>
      </c>
      <c r="J157" s="208">
        <v>0.16620210792678317</v>
      </c>
      <c r="K157" s="208">
        <v>0.16648622477894473</v>
      </c>
      <c r="L157" s="208">
        <v>0.16655975271795648</v>
      </c>
      <c r="M157" s="208">
        <v>0.16660157711324095</v>
      </c>
      <c r="N157" s="309">
        <f>M157-D157</f>
        <v>-1.2154308378245493E-3</v>
      </c>
    </row>
    <row r="158" spans="3:17" x14ac:dyDescent="0.2">
      <c r="C158" s="204" t="s">
        <v>379</v>
      </c>
      <c r="D158" s="208">
        <v>0.28512409608445666</v>
      </c>
      <c r="E158" s="208">
        <v>0.29017261049629156</v>
      </c>
      <c r="F158" s="208">
        <v>0.29460659370116443</v>
      </c>
      <c r="G158" s="208">
        <v>0.2993737778076393</v>
      </c>
      <c r="H158" s="208">
        <v>0.30292219108678109</v>
      </c>
      <c r="I158" s="208">
        <v>0.30680567914612933</v>
      </c>
      <c r="J158" s="208">
        <v>0.31075246533814593</v>
      </c>
      <c r="K158" s="208">
        <v>0.31263842565512079</v>
      </c>
      <c r="L158" s="208">
        <v>0.31656038733405967</v>
      </c>
      <c r="M158" s="208">
        <v>0.32073243836114129</v>
      </c>
      <c r="N158" s="309">
        <f>M158-D158</f>
        <v>3.5608342276684635E-2</v>
      </c>
    </row>
    <row r="159" spans="3:17" x14ac:dyDescent="0.2">
      <c r="C159" s="204" t="s">
        <v>380</v>
      </c>
      <c r="D159" s="208">
        <f>SUM(D154:D158)</f>
        <v>1</v>
      </c>
      <c r="E159" s="208">
        <f t="shared" ref="E159:M159" si="22">SUM(E154:E158)</f>
        <v>1</v>
      </c>
      <c r="F159" s="208">
        <f t="shared" si="22"/>
        <v>1</v>
      </c>
      <c r="G159" s="208">
        <f t="shared" si="22"/>
        <v>1</v>
      </c>
      <c r="H159" s="208">
        <f t="shared" si="22"/>
        <v>1</v>
      </c>
      <c r="I159" s="208">
        <f t="shared" si="22"/>
        <v>1</v>
      </c>
      <c r="J159" s="208">
        <f t="shared" si="22"/>
        <v>0.99999999999999989</v>
      </c>
      <c r="K159" s="208">
        <f t="shared" si="22"/>
        <v>1</v>
      </c>
      <c r="L159" s="208">
        <f t="shared" si="22"/>
        <v>1</v>
      </c>
      <c r="M159" s="208">
        <f t="shared" si="22"/>
        <v>1</v>
      </c>
      <c r="N159" s="309"/>
    </row>
    <row r="162" spans="3:9" x14ac:dyDescent="0.2">
      <c r="G162" s="1" t="s">
        <v>739</v>
      </c>
    </row>
    <row r="176" spans="3:9" ht="26" x14ac:dyDescent="0.3">
      <c r="C176" s="15" t="s">
        <v>346</v>
      </c>
      <c r="I176" s="210" t="s">
        <v>395</v>
      </c>
    </row>
    <row r="177" spans="3:29" x14ac:dyDescent="0.2">
      <c r="C177" s="66" t="s">
        <v>304</v>
      </c>
      <c r="E177" s="195" t="s">
        <v>348</v>
      </c>
      <c r="G177" s="1" t="s">
        <v>137</v>
      </c>
      <c r="H177" s="1" t="s">
        <v>347</v>
      </c>
    </row>
    <row r="178" spans="3:29" x14ac:dyDescent="0.2">
      <c r="C178" s="34" t="s">
        <v>101</v>
      </c>
      <c r="D178" s="35" t="s">
        <v>353</v>
      </c>
      <c r="E178" s="35" t="s">
        <v>354</v>
      </c>
      <c r="F178" s="35" t="s">
        <v>117</v>
      </c>
      <c r="G178" s="35" t="s">
        <v>118</v>
      </c>
      <c r="H178" s="35" t="s">
        <v>119</v>
      </c>
      <c r="I178" s="35" t="s">
        <v>120</v>
      </c>
      <c r="J178" s="35" t="s">
        <v>121</v>
      </c>
      <c r="K178" s="35" t="s">
        <v>122</v>
      </c>
      <c r="L178" s="35" t="s">
        <v>123</v>
      </c>
      <c r="M178" s="35" t="s">
        <v>124</v>
      </c>
    </row>
    <row r="179" spans="3:29" x14ac:dyDescent="0.2">
      <c r="C179" s="40" t="s">
        <v>46</v>
      </c>
      <c r="D179" s="41">
        <v>18700</v>
      </c>
      <c r="E179" s="41">
        <v>18500</v>
      </c>
      <c r="F179" s="41">
        <v>18700</v>
      </c>
      <c r="G179" s="41">
        <v>18800</v>
      </c>
      <c r="H179" s="41">
        <v>19100</v>
      </c>
      <c r="I179" s="41">
        <v>19500</v>
      </c>
      <c r="J179" s="41">
        <v>20000</v>
      </c>
      <c r="K179" s="41">
        <v>20500</v>
      </c>
      <c r="L179" s="41">
        <v>20700</v>
      </c>
      <c r="M179" s="41">
        <v>21400</v>
      </c>
    </row>
    <row r="180" spans="3:29" x14ac:dyDescent="0.2">
      <c r="C180" s="40" t="s">
        <v>48</v>
      </c>
      <c r="D180" s="43">
        <v>16600</v>
      </c>
      <c r="E180" s="43">
        <v>16700</v>
      </c>
      <c r="F180" s="43">
        <v>16800</v>
      </c>
      <c r="G180" s="43">
        <v>17000</v>
      </c>
      <c r="H180" s="43">
        <v>17300</v>
      </c>
      <c r="I180" s="43">
        <v>17700</v>
      </c>
      <c r="J180" s="43">
        <v>18000</v>
      </c>
      <c r="K180" s="43">
        <v>18200</v>
      </c>
      <c r="L180" s="43">
        <v>17800</v>
      </c>
      <c r="M180" s="43">
        <v>18700</v>
      </c>
    </row>
    <row r="184" spans="3:29" ht="26" x14ac:dyDescent="0.3">
      <c r="C184" s="15" t="s">
        <v>384</v>
      </c>
    </row>
    <row r="185" spans="3:29" x14ac:dyDescent="0.2">
      <c r="C185" s="66" t="s">
        <v>304</v>
      </c>
      <c r="E185" s="195" t="s">
        <v>348</v>
      </c>
      <c r="G185" s="1" t="s">
        <v>137</v>
      </c>
      <c r="H185" s="1" t="s">
        <v>347</v>
      </c>
    </row>
    <row r="186" spans="3:29" x14ac:dyDescent="0.2">
      <c r="C186" s="34" t="s">
        <v>101</v>
      </c>
      <c r="D186" s="35" t="s">
        <v>353</v>
      </c>
      <c r="E186" s="35" t="s">
        <v>354</v>
      </c>
      <c r="F186" s="35" t="s">
        <v>117</v>
      </c>
      <c r="G186" s="35" t="s">
        <v>118</v>
      </c>
      <c r="H186" s="35" t="s">
        <v>119</v>
      </c>
      <c r="I186" s="35" t="s">
        <v>120</v>
      </c>
      <c r="J186" s="35" t="s">
        <v>121</v>
      </c>
      <c r="K186" s="35" t="s">
        <v>122</v>
      </c>
      <c r="L186" s="35" t="s">
        <v>123</v>
      </c>
      <c r="M186" s="35" t="s">
        <v>124</v>
      </c>
    </row>
    <row r="187" spans="3:29" x14ac:dyDescent="0.2">
      <c r="C187" s="40" t="s">
        <v>46</v>
      </c>
      <c r="D187" s="211">
        <f>100*D179/$D179</f>
        <v>100</v>
      </c>
      <c r="E187" s="211">
        <f t="shared" ref="E187:M187" si="23">100*E179/$D179</f>
        <v>98.930481283422466</v>
      </c>
      <c r="F187" s="211">
        <f t="shared" si="23"/>
        <v>100</v>
      </c>
      <c r="G187" s="211">
        <f t="shared" si="23"/>
        <v>100.53475935828877</v>
      </c>
      <c r="H187" s="211">
        <f t="shared" si="23"/>
        <v>102.13903743315508</v>
      </c>
      <c r="I187" s="211">
        <f t="shared" si="23"/>
        <v>104.27807486631016</v>
      </c>
      <c r="J187" s="211">
        <f t="shared" si="23"/>
        <v>106.95187165775401</v>
      </c>
      <c r="K187" s="211">
        <f t="shared" si="23"/>
        <v>109.62566844919786</v>
      </c>
      <c r="L187" s="211">
        <f t="shared" si="23"/>
        <v>110.69518716577539</v>
      </c>
      <c r="M187" s="211">
        <f t="shared" si="23"/>
        <v>114.43850267379679</v>
      </c>
    </row>
    <row r="188" spans="3:29" x14ac:dyDescent="0.2">
      <c r="C188" s="40" t="s">
        <v>48</v>
      </c>
      <c r="D188" s="211">
        <f>100*D180/D$180</f>
        <v>100</v>
      </c>
      <c r="E188" s="211">
        <f t="shared" ref="E188:M188" si="24">100*E180/E$180</f>
        <v>100</v>
      </c>
      <c r="F188" s="211">
        <f t="shared" si="24"/>
        <v>100</v>
      </c>
      <c r="G188" s="211">
        <f t="shared" si="24"/>
        <v>100</v>
      </c>
      <c r="H188" s="211">
        <f t="shared" si="24"/>
        <v>100</v>
      </c>
      <c r="I188" s="211">
        <f t="shared" si="24"/>
        <v>100</v>
      </c>
      <c r="J188" s="211">
        <f t="shared" si="24"/>
        <v>100</v>
      </c>
      <c r="K188" s="211">
        <f t="shared" si="24"/>
        <v>100</v>
      </c>
      <c r="L188" s="211">
        <f t="shared" si="24"/>
        <v>100</v>
      </c>
      <c r="M188" s="211">
        <f t="shared" si="24"/>
        <v>100</v>
      </c>
    </row>
    <row r="189" spans="3:29" x14ac:dyDescent="0.2">
      <c r="AB189" s="299" t="s">
        <v>710</v>
      </c>
      <c r="AC189" s="1" t="s">
        <v>711</v>
      </c>
    </row>
    <row r="191" spans="3:29" x14ac:dyDescent="0.2">
      <c r="J191" s="46"/>
      <c r="M191" s="46">
        <f>M187-K187</f>
        <v>4.8128342245989302</v>
      </c>
    </row>
    <row r="193" spans="3:39" ht="26" x14ac:dyDescent="0.3">
      <c r="C193" s="15" t="s">
        <v>346</v>
      </c>
      <c r="I193" s="210" t="s">
        <v>396</v>
      </c>
      <c r="AM193" s="1" t="s">
        <v>742</v>
      </c>
    </row>
    <row r="194" spans="3:39" x14ac:dyDescent="0.2">
      <c r="C194" s="66" t="s">
        <v>304</v>
      </c>
      <c r="E194" s="195" t="s">
        <v>348</v>
      </c>
      <c r="G194" s="1" t="s">
        <v>137</v>
      </c>
      <c r="H194" s="1" t="s">
        <v>347</v>
      </c>
    </row>
    <row r="195" spans="3:39" x14ac:dyDescent="0.2">
      <c r="C195" s="34" t="s">
        <v>101</v>
      </c>
      <c r="D195" s="35" t="s">
        <v>353</v>
      </c>
      <c r="E195" s="35" t="s">
        <v>354</v>
      </c>
      <c r="F195" s="35" t="s">
        <v>117</v>
      </c>
      <c r="G195" s="35" t="s">
        <v>118</v>
      </c>
      <c r="H195" s="35" t="s">
        <v>119</v>
      </c>
      <c r="I195" s="35" t="s">
        <v>120</v>
      </c>
      <c r="J195" s="35" t="s">
        <v>121</v>
      </c>
      <c r="K195" s="35" t="s">
        <v>122</v>
      </c>
      <c r="L195" s="35" t="s">
        <v>123</v>
      </c>
      <c r="M195" s="35" t="s">
        <v>124</v>
      </c>
    </row>
    <row r="196" spans="3:39" x14ac:dyDescent="0.2">
      <c r="C196" s="40" t="s">
        <v>46</v>
      </c>
      <c r="D196" s="41">
        <v>39833.028148578051</v>
      </c>
      <c r="E196" s="41">
        <v>39778.508740378384</v>
      </c>
      <c r="F196" s="41">
        <v>39714.140992725719</v>
      </c>
      <c r="G196" s="41">
        <v>39522.507338119314</v>
      </c>
      <c r="H196" s="41">
        <v>39831.748244382019</v>
      </c>
      <c r="I196" s="41">
        <v>40290.158558684139</v>
      </c>
      <c r="J196" s="41">
        <v>40833.848918377218</v>
      </c>
      <c r="K196" s="41">
        <v>41967.901745977419</v>
      </c>
      <c r="L196" s="41">
        <v>42217.986554393596</v>
      </c>
      <c r="M196" s="41">
        <v>43783.649917544499</v>
      </c>
    </row>
    <row r="200" spans="3:39" ht="26" x14ac:dyDescent="0.3">
      <c r="C200" s="15" t="s">
        <v>384</v>
      </c>
    </row>
    <row r="201" spans="3:39" x14ac:dyDescent="0.2">
      <c r="C201" s="66" t="s">
        <v>304</v>
      </c>
      <c r="E201" s="195" t="s">
        <v>348</v>
      </c>
      <c r="G201" s="1" t="s">
        <v>137</v>
      </c>
      <c r="H201" s="1" t="s">
        <v>347</v>
      </c>
    </row>
    <row r="202" spans="3:39" x14ac:dyDescent="0.2">
      <c r="C202" s="34" t="s">
        <v>101</v>
      </c>
      <c r="D202" s="35" t="s">
        <v>353</v>
      </c>
      <c r="E202" s="35" t="s">
        <v>354</v>
      </c>
      <c r="F202" s="35" t="s">
        <v>117</v>
      </c>
      <c r="G202" s="35" t="s">
        <v>118</v>
      </c>
      <c r="H202" s="35" t="s">
        <v>119</v>
      </c>
      <c r="I202" s="35" t="s">
        <v>120</v>
      </c>
      <c r="J202" s="35" t="s">
        <v>121</v>
      </c>
      <c r="K202" s="35" t="s">
        <v>122</v>
      </c>
      <c r="L202" s="35" t="s">
        <v>123</v>
      </c>
      <c r="M202" s="35" t="s">
        <v>124</v>
      </c>
    </row>
    <row r="203" spans="3:39" x14ac:dyDescent="0.2">
      <c r="C203" s="40" t="s">
        <v>46</v>
      </c>
      <c r="D203" s="211">
        <f t="shared" ref="D203:M203" si="25">100*D196/$D196</f>
        <v>100</v>
      </c>
      <c r="E203" s="211">
        <f t="shared" si="25"/>
        <v>99.863130144170043</v>
      </c>
      <c r="F203" s="211">
        <f t="shared" si="25"/>
        <v>99.701536234180139</v>
      </c>
      <c r="G203" s="211">
        <f t="shared" si="25"/>
        <v>99.22044387561877</v>
      </c>
      <c r="H203" s="211">
        <f t="shared" si="25"/>
        <v>99.996786826772848</v>
      </c>
      <c r="I203" s="211">
        <f t="shared" si="25"/>
        <v>101.14761651662782</v>
      </c>
      <c r="J203" s="211">
        <f t="shared" si="25"/>
        <v>102.51254001093285</v>
      </c>
      <c r="K203" s="211">
        <f t="shared" si="25"/>
        <v>105.35955636974484</v>
      </c>
      <c r="L203" s="211">
        <f t="shared" si="25"/>
        <v>105.98738915083131</v>
      </c>
      <c r="M203" s="211">
        <f t="shared" si="25"/>
        <v>109.9179549047352</v>
      </c>
    </row>
    <row r="206" spans="3:39" x14ac:dyDescent="0.2">
      <c r="G206" s="1" t="s">
        <v>740</v>
      </c>
    </row>
    <row r="207" spans="3:39" x14ac:dyDescent="0.2">
      <c r="G207" s="1" t="s">
        <v>741</v>
      </c>
    </row>
    <row r="212" spans="3:17" x14ac:dyDescent="0.2">
      <c r="N212" s="46"/>
      <c r="O212" s="46"/>
    </row>
    <row r="219" spans="3:17" ht="26" x14ac:dyDescent="0.3">
      <c r="C219" s="15" t="s">
        <v>387</v>
      </c>
      <c r="P219" s="46"/>
      <c r="Q219" s="46"/>
    </row>
    <row r="220" spans="3:17" x14ac:dyDescent="0.2">
      <c r="D220" s="1">
        <v>2012</v>
      </c>
      <c r="E220" s="1">
        <v>2013</v>
      </c>
      <c r="F220" s="1">
        <v>2014</v>
      </c>
      <c r="G220" s="1">
        <v>2015</v>
      </c>
      <c r="H220" s="1">
        <v>2016</v>
      </c>
      <c r="I220" s="1">
        <v>2017</v>
      </c>
      <c r="J220" s="1">
        <v>2018</v>
      </c>
      <c r="K220" s="1">
        <v>2019</v>
      </c>
      <c r="L220" s="1">
        <v>2020</v>
      </c>
      <c r="M220" s="1">
        <v>2021</v>
      </c>
      <c r="P220" s="46"/>
      <c r="Q220" s="46"/>
    </row>
    <row r="221" spans="3:17" x14ac:dyDescent="0.2">
      <c r="C221" s="1" t="s">
        <v>385</v>
      </c>
      <c r="D221" s="46">
        <v>5.8535180769613691</v>
      </c>
      <c r="E221" s="46">
        <v>5.8795418012251455</v>
      </c>
      <c r="F221" s="46">
        <v>5.8428817951460861</v>
      </c>
      <c r="G221" s="46">
        <v>5.7976332866187237</v>
      </c>
      <c r="H221" s="46">
        <v>5.8089637848548898</v>
      </c>
      <c r="I221" s="46">
        <v>5.7611294723517874</v>
      </c>
      <c r="J221" s="46">
        <v>5.6813583889195369</v>
      </c>
      <c r="K221" s="46">
        <v>5.6427008810801755</v>
      </c>
      <c r="L221" s="46">
        <v>5.7918905262737299</v>
      </c>
      <c r="M221" s="46">
        <v>5.8557269363793427</v>
      </c>
      <c r="P221" s="46"/>
      <c r="Q221" s="46"/>
    </row>
    <row r="222" spans="3:17" x14ac:dyDescent="0.2">
      <c r="C222" s="1" t="s">
        <v>386</v>
      </c>
      <c r="D222" s="43">
        <v>16600</v>
      </c>
      <c r="E222" s="43">
        <v>16700</v>
      </c>
      <c r="F222" s="43">
        <v>16800</v>
      </c>
      <c r="G222" s="43">
        <v>17000</v>
      </c>
      <c r="H222" s="43">
        <v>17300</v>
      </c>
      <c r="I222" s="43">
        <v>17700</v>
      </c>
      <c r="J222" s="43">
        <v>18000</v>
      </c>
      <c r="K222" s="43">
        <v>18200</v>
      </c>
      <c r="L222" s="43">
        <v>17800</v>
      </c>
      <c r="M222" s="43">
        <v>18700</v>
      </c>
      <c r="P222" s="46"/>
      <c r="Q222" s="46"/>
    </row>
    <row r="223" spans="3:17" x14ac:dyDescent="0.2">
      <c r="P223" s="46"/>
      <c r="Q223" s="46"/>
    </row>
    <row r="224" spans="3:17" x14ac:dyDescent="0.2">
      <c r="P224" s="46"/>
      <c r="Q224" s="46"/>
    </row>
    <row r="225" spans="3:17" x14ac:dyDescent="0.2">
      <c r="P225" s="46"/>
      <c r="Q225" s="46"/>
    </row>
    <row r="226" spans="3:17" ht="26" x14ac:dyDescent="0.3">
      <c r="C226" s="15" t="s">
        <v>388</v>
      </c>
      <c r="P226" s="46"/>
      <c r="Q226" s="46"/>
    </row>
    <row r="227" spans="3:17" x14ac:dyDescent="0.2">
      <c r="C227" s="1" t="s">
        <v>389</v>
      </c>
      <c r="D227" s="1">
        <v>2012</v>
      </c>
      <c r="E227" s="1">
        <v>2013</v>
      </c>
      <c r="F227" s="1">
        <v>2014</v>
      </c>
      <c r="G227" s="1">
        <v>2015</v>
      </c>
      <c r="H227" s="1">
        <v>2016</v>
      </c>
      <c r="I227" s="1">
        <v>2017</v>
      </c>
      <c r="J227" s="1">
        <v>2018</v>
      </c>
      <c r="K227" s="1">
        <v>2019</v>
      </c>
      <c r="L227" s="1">
        <v>2020</v>
      </c>
      <c r="M227" s="1">
        <v>2021</v>
      </c>
      <c r="P227" s="46"/>
      <c r="Q227" s="46"/>
    </row>
    <row r="228" spans="3:17" x14ac:dyDescent="0.2">
      <c r="C228" s="1" t="s">
        <v>385</v>
      </c>
      <c r="D228" s="46">
        <v>100</v>
      </c>
      <c r="E228" s="46">
        <v>100.44458262401551</v>
      </c>
      <c r="F228" s="46">
        <v>99.818292492216841</v>
      </c>
      <c r="G228" s="46">
        <v>99.04527858959554</v>
      </c>
      <c r="H228" s="46">
        <v>99.238845912480585</v>
      </c>
      <c r="I228" s="46">
        <v>98.421656798614649</v>
      </c>
      <c r="J228" s="46">
        <v>97.058868089612147</v>
      </c>
      <c r="K228" s="46">
        <v>96.398453150577254</v>
      </c>
      <c r="L228" s="46">
        <v>98.947170746252652</v>
      </c>
      <c r="M228" s="46">
        <v>100.03773558719615</v>
      </c>
      <c r="P228" s="46"/>
      <c r="Q228" s="46"/>
    </row>
    <row r="229" spans="3:17" x14ac:dyDescent="0.2">
      <c r="C229" s="1" t="s">
        <v>386</v>
      </c>
      <c r="D229" s="46">
        <v>100</v>
      </c>
      <c r="E229" s="46">
        <v>100.60240963855422</v>
      </c>
      <c r="F229" s="46">
        <v>101.20481927710843</v>
      </c>
      <c r="G229" s="46">
        <v>102.40963855421687</v>
      </c>
      <c r="H229" s="46">
        <v>104.21686746987952</v>
      </c>
      <c r="I229" s="46">
        <v>106.62650602409639</v>
      </c>
      <c r="J229" s="46">
        <v>108.43373493975903</v>
      </c>
      <c r="K229" s="46">
        <v>109.63855421686748</v>
      </c>
      <c r="L229" s="46">
        <v>107.22891566265061</v>
      </c>
      <c r="M229" s="46">
        <v>112.65060240963855</v>
      </c>
    </row>
    <row r="232" spans="3:17" x14ac:dyDescent="0.2">
      <c r="I232" s="46">
        <f>M228-K228</f>
        <v>3.6392824366188989</v>
      </c>
    </row>
    <row r="241" spans="3:4" x14ac:dyDescent="0.2">
      <c r="D241" s="1" t="s">
        <v>399</v>
      </c>
    </row>
    <row r="242" spans="3:4" x14ac:dyDescent="0.2">
      <c r="D242" s="1" t="s">
        <v>400</v>
      </c>
    </row>
    <row r="243" spans="3:4" x14ac:dyDescent="0.2">
      <c r="D243" s="1" t="s">
        <v>401</v>
      </c>
    </row>
    <row r="256" spans="3:4" ht="26" x14ac:dyDescent="0.3">
      <c r="C256" s="15" t="s">
        <v>397</v>
      </c>
    </row>
    <row r="257" spans="3:31" x14ac:dyDescent="0.2">
      <c r="D257" s="1">
        <v>2012</v>
      </c>
      <c r="E257" s="1">
        <v>2013</v>
      </c>
      <c r="F257" s="1">
        <v>2014</v>
      </c>
      <c r="G257" s="1">
        <v>2015</v>
      </c>
      <c r="H257" s="1">
        <v>2016</v>
      </c>
      <c r="I257" s="1">
        <v>2017</v>
      </c>
      <c r="J257" s="1">
        <v>2018</v>
      </c>
      <c r="K257" s="1">
        <v>2019</v>
      </c>
      <c r="L257" s="1">
        <v>2020</v>
      </c>
      <c r="M257" s="1">
        <v>2021</v>
      </c>
    </row>
    <row r="258" spans="3:31" x14ac:dyDescent="0.2">
      <c r="C258" s="1" t="s">
        <v>385</v>
      </c>
      <c r="D258" s="46">
        <v>5.8535180769613691</v>
      </c>
      <c r="E258" s="46">
        <v>5.8795418012251455</v>
      </c>
      <c r="F258" s="46">
        <v>5.8428817951460861</v>
      </c>
      <c r="G258" s="46">
        <v>5.7976332866187237</v>
      </c>
      <c r="H258" s="46">
        <v>5.8089637848548898</v>
      </c>
      <c r="I258" s="46">
        <v>5.7611294723517874</v>
      </c>
      <c r="J258" s="46">
        <v>5.6813583889195369</v>
      </c>
      <c r="K258" s="46">
        <v>5.6427008810801755</v>
      </c>
      <c r="L258" s="46">
        <v>5.7918905262737299</v>
      </c>
      <c r="M258" s="46">
        <v>5.8557269363793427</v>
      </c>
    </row>
    <row r="259" spans="3:31" x14ac:dyDescent="0.2">
      <c r="C259" s="1" t="s">
        <v>386</v>
      </c>
      <c r="D259" s="41">
        <v>39833.028148578051</v>
      </c>
      <c r="E259" s="41">
        <v>39778.508740378384</v>
      </c>
      <c r="F259" s="41">
        <v>39714.140992725719</v>
      </c>
      <c r="G259" s="41">
        <v>39522.507338119314</v>
      </c>
      <c r="H259" s="41">
        <v>39831.748244382019</v>
      </c>
      <c r="I259" s="41">
        <v>40290.158558684139</v>
      </c>
      <c r="J259" s="41">
        <v>40833.848918377218</v>
      </c>
      <c r="K259" s="41">
        <v>41967.901745977419</v>
      </c>
      <c r="L259" s="41">
        <v>42217.986554393596</v>
      </c>
      <c r="M259" s="41">
        <v>43783.649917544499</v>
      </c>
    </row>
    <row r="261" spans="3:31" x14ac:dyDescent="0.2">
      <c r="AD261" s="299" t="s">
        <v>712</v>
      </c>
      <c r="AE261" s="1" t="s">
        <v>713</v>
      </c>
    </row>
    <row r="263" spans="3:31" ht="26" x14ac:dyDescent="0.3">
      <c r="C263" s="15" t="s">
        <v>398</v>
      </c>
    </row>
    <row r="264" spans="3:31" x14ac:dyDescent="0.2">
      <c r="C264" s="1" t="s">
        <v>389</v>
      </c>
      <c r="D264" s="1">
        <v>2012</v>
      </c>
      <c r="E264" s="1">
        <v>2013</v>
      </c>
      <c r="F264" s="1">
        <v>2014</v>
      </c>
      <c r="G264" s="1">
        <v>2015</v>
      </c>
      <c r="H264" s="1">
        <v>2016</v>
      </c>
      <c r="I264" s="1">
        <v>2017</v>
      </c>
      <c r="J264" s="1">
        <v>2018</v>
      </c>
      <c r="K264" s="1">
        <v>2019</v>
      </c>
      <c r="L264" s="1">
        <v>2020</v>
      </c>
      <c r="M264" s="1">
        <v>2021</v>
      </c>
    </row>
    <row r="265" spans="3:31" x14ac:dyDescent="0.2">
      <c r="C265" s="1" t="s">
        <v>385</v>
      </c>
      <c r="D265" s="46">
        <v>100</v>
      </c>
      <c r="E265" s="46">
        <v>100.44458262401551</v>
      </c>
      <c r="F265" s="46">
        <v>99.818292492216841</v>
      </c>
      <c r="G265" s="46">
        <v>99.04527858959554</v>
      </c>
      <c r="H265" s="46">
        <v>99.238845912480585</v>
      </c>
      <c r="I265" s="46">
        <v>98.421656798614649</v>
      </c>
      <c r="J265" s="46">
        <v>97.058868089612147</v>
      </c>
      <c r="K265" s="46">
        <v>96.398453150577254</v>
      </c>
      <c r="L265" s="46">
        <v>98.947170746252652</v>
      </c>
      <c r="M265" s="46">
        <v>100.03773558719615</v>
      </c>
    </row>
    <row r="266" spans="3:31" x14ac:dyDescent="0.2">
      <c r="C266" s="1" t="s">
        <v>386</v>
      </c>
      <c r="D266" s="46">
        <f>100*D259/$D259</f>
        <v>100</v>
      </c>
      <c r="E266" s="46">
        <f t="shared" ref="E266:M266" si="26">100*E259/$D259</f>
        <v>99.863130144170043</v>
      </c>
      <c r="F266" s="46">
        <f t="shared" si="26"/>
        <v>99.701536234180139</v>
      </c>
      <c r="G266" s="46">
        <f t="shared" si="26"/>
        <v>99.22044387561877</v>
      </c>
      <c r="H266" s="46">
        <f t="shared" si="26"/>
        <v>99.996786826772848</v>
      </c>
      <c r="I266" s="46">
        <f t="shared" si="26"/>
        <v>101.14761651662782</v>
      </c>
      <c r="J266" s="46">
        <f t="shared" si="26"/>
        <v>102.51254001093285</v>
      </c>
      <c r="K266" s="46">
        <f t="shared" si="26"/>
        <v>105.35955636974484</v>
      </c>
      <c r="L266" s="46">
        <f t="shared" si="26"/>
        <v>105.98738915083131</v>
      </c>
      <c r="M266" s="46">
        <f t="shared" si="26"/>
        <v>109.9179549047352</v>
      </c>
    </row>
    <row r="296" spans="4:16" ht="26" x14ac:dyDescent="0.3">
      <c r="D296" s="148" t="s">
        <v>832</v>
      </c>
      <c r="E296"/>
      <c r="F296"/>
      <c r="G296"/>
      <c r="H296"/>
      <c r="I296"/>
      <c r="J296"/>
      <c r="K296"/>
      <c r="L296"/>
      <c r="M296"/>
      <c r="N296"/>
      <c r="O296"/>
      <c r="P296"/>
    </row>
    <row r="297" spans="4:16" x14ac:dyDescent="0.2">
      <c r="D297" s="155" t="s">
        <v>101</v>
      </c>
      <c r="E297" s="175" t="s">
        <v>117</v>
      </c>
      <c r="F297" s="175" t="s">
        <v>118</v>
      </c>
      <c r="G297" s="175" t="s">
        <v>119</v>
      </c>
      <c r="H297" s="175" t="s">
        <v>120</v>
      </c>
      <c r="I297" s="175" t="s">
        <v>121</v>
      </c>
      <c r="J297" s="175" t="s">
        <v>122</v>
      </c>
      <c r="K297" s="175" t="s">
        <v>123</v>
      </c>
      <c r="L297" s="175" t="s">
        <v>124</v>
      </c>
      <c r="M297" s="175" t="s">
        <v>125</v>
      </c>
      <c r="N297" s="175" t="s">
        <v>102</v>
      </c>
    </row>
    <row r="298" spans="4:16" x14ac:dyDescent="0.2">
      <c r="D298" s="158" t="s">
        <v>46</v>
      </c>
      <c r="E298" s="164">
        <v>0.6</v>
      </c>
      <c r="F298" s="164">
        <v>0.1</v>
      </c>
      <c r="G298" s="164">
        <v>0.3</v>
      </c>
      <c r="H298" s="164">
        <v>1.2</v>
      </c>
      <c r="I298" s="164">
        <v>2.1</v>
      </c>
      <c r="J298" s="164">
        <v>1.3</v>
      </c>
      <c r="K298" s="164">
        <v>0.5</v>
      </c>
      <c r="L298" s="164">
        <v>2.1</v>
      </c>
      <c r="M298" s="164">
        <v>5.9</v>
      </c>
      <c r="N298" s="164">
        <v>5.7</v>
      </c>
    </row>
    <row r="299" spans="4:16" x14ac:dyDescent="0.2">
      <c r="D299" s="1" t="s">
        <v>833</v>
      </c>
      <c r="E299" s="509" t="s">
        <v>835</v>
      </c>
      <c r="F299" s="509"/>
      <c r="G299" s="509"/>
      <c r="H299" s="509"/>
      <c r="I299" s="510" t="s">
        <v>836</v>
      </c>
      <c r="J299" s="510"/>
      <c r="K299" s="510"/>
      <c r="L299" s="510" t="s">
        <v>837</v>
      </c>
      <c r="M299" s="510"/>
      <c r="N299" s="510"/>
    </row>
    <row r="300" spans="4:16" x14ac:dyDescent="0.2">
      <c r="L300" s="1" t="s">
        <v>839</v>
      </c>
    </row>
    <row r="301" spans="4:16" x14ac:dyDescent="0.2">
      <c r="D301" t="s">
        <v>834</v>
      </c>
    </row>
    <row r="311" spans="3:20" ht="26" x14ac:dyDescent="0.3">
      <c r="C311" s="15" t="s">
        <v>748</v>
      </c>
    </row>
    <row r="316" spans="3:20" x14ac:dyDescent="0.2">
      <c r="L316" s="299" t="s">
        <v>743</v>
      </c>
    </row>
    <row r="317" spans="3:20" x14ac:dyDescent="0.2">
      <c r="N317" s="300" t="s">
        <v>840</v>
      </c>
      <c r="O317" s="424" t="s">
        <v>721</v>
      </c>
      <c r="P317" s="424" t="s">
        <v>720</v>
      </c>
      <c r="Q317" s="424" t="s">
        <v>826</v>
      </c>
      <c r="R317" s="424" t="s">
        <v>827</v>
      </c>
      <c r="S317" s="424" t="s">
        <v>372</v>
      </c>
      <c r="T317" s="424" t="s">
        <v>829</v>
      </c>
    </row>
    <row r="318" spans="3:20" ht="16" customHeight="1" x14ac:dyDescent="0.2">
      <c r="N318" s="300">
        <v>1</v>
      </c>
      <c r="O318" s="424" t="s">
        <v>722</v>
      </c>
      <c r="P318" s="424" t="s">
        <v>725</v>
      </c>
      <c r="Q318" s="425">
        <v>4.2799999999999998E-2</v>
      </c>
      <c r="R318" s="425">
        <v>-1.4E-2</v>
      </c>
      <c r="S318" s="426">
        <v>1.3599999999999999E-2</v>
      </c>
      <c r="T318" s="424" t="s">
        <v>838</v>
      </c>
    </row>
    <row r="319" spans="3:20" ht="16" customHeight="1" x14ac:dyDescent="0.2">
      <c r="N319" s="300">
        <v>2</v>
      </c>
      <c r="O319" s="424" t="s">
        <v>729</v>
      </c>
      <c r="P319" s="424" t="s">
        <v>726</v>
      </c>
      <c r="Q319" s="425">
        <v>5.3499999999999999E-2</v>
      </c>
      <c r="R319" s="425">
        <v>-2.0199999999999999E-2</v>
      </c>
      <c r="S319" s="426">
        <v>8.9999999999999993E-3</v>
      </c>
      <c r="T319" s="424" t="s">
        <v>885</v>
      </c>
    </row>
    <row r="320" spans="3:20" ht="16" customHeight="1" x14ac:dyDescent="0.2">
      <c r="N320" s="300">
        <v>3</v>
      </c>
      <c r="O320" s="424" t="s">
        <v>723</v>
      </c>
      <c r="P320" s="424" t="s">
        <v>727</v>
      </c>
      <c r="Q320" s="425">
        <v>4.8099999999999997E-2</v>
      </c>
      <c r="R320" s="425">
        <v>3.6400000000000002E-2</v>
      </c>
      <c r="S320" s="426">
        <v>7.4000000000000003E-3</v>
      </c>
      <c r="T320" s="424" t="s">
        <v>886</v>
      </c>
    </row>
    <row r="321" spans="12:20" ht="16" customHeight="1" x14ac:dyDescent="0.2">
      <c r="N321" s="300">
        <v>4</v>
      </c>
      <c r="O321" s="424" t="s">
        <v>724</v>
      </c>
      <c r="P321" s="424" t="s">
        <v>728</v>
      </c>
      <c r="Q321" s="424" t="s">
        <v>828</v>
      </c>
      <c r="R321" s="424" t="s">
        <v>828</v>
      </c>
      <c r="S321" s="426">
        <v>1.15E-2</v>
      </c>
      <c r="T321" s="424" t="s">
        <v>887</v>
      </c>
    </row>
    <row r="323" spans="12:20" x14ac:dyDescent="0.2">
      <c r="S323" s="302" t="s">
        <v>830</v>
      </c>
    </row>
    <row r="324" spans="12:20" x14ac:dyDescent="0.2">
      <c r="L324" s="299" t="s">
        <v>744</v>
      </c>
      <c r="S324" s="1" t="s">
        <v>831</v>
      </c>
    </row>
    <row r="327" spans="12:20" ht="16" customHeight="1" x14ac:dyDescent="0.2">
      <c r="Q327" s="303"/>
      <c r="R327" s="303"/>
      <c r="S327" s="303"/>
      <c r="T327" s="303"/>
    </row>
    <row r="328" spans="12:20" ht="16" customHeight="1" x14ac:dyDescent="0.2">
      <c r="Q328" s="303"/>
      <c r="R328" s="303"/>
      <c r="S328" s="303"/>
      <c r="T328" s="303"/>
    </row>
    <row r="329" spans="12:20" x14ac:dyDescent="0.2">
      <c r="Q329" s="302"/>
      <c r="R329" s="302"/>
      <c r="S329" s="302"/>
      <c r="T329" s="302"/>
    </row>
    <row r="330" spans="12:20" ht="16" customHeight="1" x14ac:dyDescent="0.2">
      <c r="Q330" s="303"/>
      <c r="R330" s="303"/>
      <c r="S330" s="303"/>
      <c r="T330" s="303"/>
    </row>
    <row r="338" spans="1:18" s="47" customFormat="1" ht="26" x14ac:dyDescent="0.3">
      <c r="A338" s="297"/>
      <c r="F338" s="305" t="s">
        <v>745</v>
      </c>
    </row>
    <row r="344" spans="1:18" ht="26" x14ac:dyDescent="0.3">
      <c r="C344" s="15" t="s">
        <v>411</v>
      </c>
      <c r="K344" s="1" t="s">
        <v>413</v>
      </c>
    </row>
    <row r="345" spans="1:18" x14ac:dyDescent="0.2">
      <c r="C345" s="36" t="s">
        <v>112</v>
      </c>
      <c r="D345" s="36" t="s">
        <v>113</v>
      </c>
      <c r="E345" s="36" t="s">
        <v>114</v>
      </c>
      <c r="F345" s="36" t="s">
        <v>115</v>
      </c>
      <c r="G345" s="36">
        <v>2012</v>
      </c>
      <c r="H345" s="36">
        <v>2013</v>
      </c>
      <c r="I345" s="36">
        <v>2014</v>
      </c>
      <c r="J345" s="36">
        <v>2015</v>
      </c>
      <c r="K345" s="36">
        <v>2016</v>
      </c>
      <c r="L345" s="36">
        <v>2017</v>
      </c>
      <c r="M345" s="36">
        <v>2018</v>
      </c>
      <c r="N345" s="36">
        <v>2019</v>
      </c>
      <c r="O345" s="36">
        <v>2020</v>
      </c>
      <c r="P345" s="36">
        <v>2021</v>
      </c>
      <c r="Q345" s="36">
        <v>2022</v>
      </c>
      <c r="R345" s="36">
        <v>2023</v>
      </c>
    </row>
    <row r="346" spans="1:18" x14ac:dyDescent="0.2">
      <c r="C346" s="37" t="s">
        <v>46</v>
      </c>
      <c r="D346" s="38" t="s">
        <v>295</v>
      </c>
      <c r="E346" s="37" t="s">
        <v>412</v>
      </c>
      <c r="F346" s="37" t="s">
        <v>356</v>
      </c>
      <c r="G346" s="46">
        <v>14.524547803617571</v>
      </c>
      <c r="H346" s="46">
        <v>14.532828282828282</v>
      </c>
      <c r="I346" s="46">
        <v>14.631578947368421</v>
      </c>
      <c r="J346" s="46">
        <v>14.701754385964913</v>
      </c>
      <c r="K346" s="46">
        <v>14.852867830423941</v>
      </c>
      <c r="L346" s="46">
        <v>15.158291457286433</v>
      </c>
      <c r="M346" s="46">
        <v>15.358585858585858</v>
      </c>
      <c r="N346" s="46">
        <v>15.625641025641025</v>
      </c>
      <c r="O346" s="46">
        <v>15.50383631713555</v>
      </c>
      <c r="P346" s="46">
        <v>15.725685785536159</v>
      </c>
      <c r="Q346" s="46">
        <v>16.59</v>
      </c>
      <c r="R346" s="46">
        <v>18.121518987341773</v>
      </c>
    </row>
    <row r="347" spans="1:18" x14ac:dyDescent="0.2">
      <c r="C347" s="37" t="s">
        <v>46</v>
      </c>
      <c r="D347" s="38" t="s">
        <v>298</v>
      </c>
      <c r="E347" s="37" t="s">
        <v>412</v>
      </c>
      <c r="F347" s="37" t="s">
        <v>356</v>
      </c>
      <c r="G347" s="46">
        <v>8.2404371584699447</v>
      </c>
      <c r="H347" s="46">
        <v>8.3027027027027032</v>
      </c>
      <c r="I347" s="46">
        <v>8.3387096774193541</v>
      </c>
      <c r="J347" s="46">
        <v>8.454081632653061</v>
      </c>
      <c r="K347" s="46">
        <v>8.6263157894736846</v>
      </c>
      <c r="L347" s="46">
        <v>8.9578947368421051</v>
      </c>
      <c r="M347" s="46">
        <v>9.181347150259068</v>
      </c>
      <c r="N347" s="46">
        <v>9.2712765957446805</v>
      </c>
      <c r="O347" s="46">
        <v>9.4444444444444446</v>
      </c>
      <c r="P347" s="46">
        <v>9.5384615384615383</v>
      </c>
      <c r="Q347" s="46">
        <v>10.137931034482758</v>
      </c>
      <c r="R347" s="46">
        <v>11.528205128205128</v>
      </c>
    </row>
    <row r="348" spans="1:18" x14ac:dyDescent="0.2">
      <c r="C348" s="37" t="s">
        <v>46</v>
      </c>
      <c r="D348" s="38" t="s">
        <v>299</v>
      </c>
      <c r="E348" s="37" t="s">
        <v>412</v>
      </c>
      <c r="F348" s="37" t="s">
        <v>356</v>
      </c>
      <c r="G348" s="46">
        <v>7.0389610389610393</v>
      </c>
      <c r="H348" s="46">
        <v>7.1415094339622645</v>
      </c>
      <c r="I348" s="46">
        <v>7.1920731707317076</v>
      </c>
      <c r="J348" s="46">
        <v>7.2678571428571432</v>
      </c>
      <c r="K348" s="46">
        <v>7.4795321637426904</v>
      </c>
      <c r="L348" s="46">
        <v>7.7249283667621773</v>
      </c>
      <c r="M348" s="46">
        <v>7.9548022598870061</v>
      </c>
      <c r="N348" s="46">
        <v>8.1104815864022655</v>
      </c>
      <c r="O348" s="46">
        <v>8.2582417582417591</v>
      </c>
      <c r="P348" s="46">
        <v>8.4562334217506638</v>
      </c>
      <c r="Q348" s="46">
        <v>9.010471204188482</v>
      </c>
      <c r="R348" s="46">
        <v>9.9109414758269718</v>
      </c>
    </row>
    <row r="349" spans="1:18" x14ac:dyDescent="0.2">
      <c r="C349" s="37" t="s">
        <v>46</v>
      </c>
      <c r="D349" s="38" t="s">
        <v>126</v>
      </c>
      <c r="E349" s="37" t="s">
        <v>412</v>
      </c>
      <c r="F349" s="37" t="s">
        <v>356</v>
      </c>
      <c r="G349" s="46">
        <v>6.4764397905759159</v>
      </c>
      <c r="H349" s="46">
        <v>6.6113989637305703</v>
      </c>
      <c r="I349" s="46">
        <v>6.7416020671834627</v>
      </c>
      <c r="J349" s="46">
        <v>6.9428571428571431</v>
      </c>
      <c r="K349" s="46">
        <v>7.2093023255813957</v>
      </c>
      <c r="L349" s="46">
        <v>7.3324675324675326</v>
      </c>
      <c r="M349" s="46">
        <v>7.5170603674540679</v>
      </c>
      <c r="N349" s="46">
        <v>7.6157894736842104</v>
      </c>
      <c r="O349" s="46">
        <v>7.6624040920716112</v>
      </c>
      <c r="P349" s="46">
        <v>7.7682619647355162</v>
      </c>
      <c r="Q349" s="46">
        <v>8.3061224489795915</v>
      </c>
      <c r="R349" s="46">
        <v>9.3324742268041234</v>
      </c>
    </row>
    <row r="372" spans="3:17" ht="26" x14ac:dyDescent="0.3">
      <c r="C372" s="15" t="s">
        <v>414</v>
      </c>
    </row>
    <row r="373" spans="3:17" x14ac:dyDescent="0.2">
      <c r="C373" s="36" t="s">
        <v>113</v>
      </c>
      <c r="D373" s="36">
        <v>2012</v>
      </c>
      <c r="E373" s="36">
        <v>2013</v>
      </c>
      <c r="F373" s="36">
        <v>2014</v>
      </c>
      <c r="G373" s="36">
        <v>2015</v>
      </c>
      <c r="H373" s="36">
        <v>2016</v>
      </c>
      <c r="I373" s="36">
        <v>2017</v>
      </c>
      <c r="J373" s="36">
        <v>2018</v>
      </c>
      <c r="K373" s="36">
        <v>2019</v>
      </c>
      <c r="L373" s="36">
        <v>2020</v>
      </c>
      <c r="M373" s="36">
        <v>2021</v>
      </c>
      <c r="N373" s="36">
        <v>2022</v>
      </c>
      <c r="O373" s="36">
        <v>2023</v>
      </c>
      <c r="Q373" s="1" t="s">
        <v>736</v>
      </c>
    </row>
    <row r="374" spans="3:17" x14ac:dyDescent="0.2">
      <c r="C374" s="38" t="s">
        <v>295</v>
      </c>
      <c r="D374" s="46">
        <f t="shared" ref="D374:J377" si="27">100*G346/$G346</f>
        <v>100</v>
      </c>
      <c r="E374" s="46">
        <f t="shared" si="27"/>
        <v>100.05701023758309</v>
      </c>
      <c r="F374" s="46">
        <f t="shared" si="27"/>
        <v>100.73689828556448</v>
      </c>
      <c r="G374" s="46">
        <f t="shared" si="27"/>
        <v>101.22004887686214</v>
      </c>
      <c r="H374" s="46">
        <f t="shared" si="27"/>
        <v>102.2604492149807</v>
      </c>
      <c r="I374" s="46">
        <f t="shared" si="27"/>
        <v>104.36325909926791</v>
      </c>
      <c r="J374" s="46">
        <f t="shared" si="27"/>
        <v>105.74226520677331</v>
      </c>
      <c r="K374" s="46">
        <f t="shared" ref="K374:O377" si="28">100*N346/$G346</f>
        <v>107.58091223844649</v>
      </c>
      <c r="L374" s="46">
        <f t="shared" si="28"/>
        <v>106.74229949709051</v>
      </c>
      <c r="M374" s="46">
        <f t="shared" si="28"/>
        <v>108.26970999826533</v>
      </c>
      <c r="N374" s="46">
        <f t="shared" si="28"/>
        <v>114.22042341220424</v>
      </c>
      <c r="O374" s="46">
        <f t="shared" si="28"/>
        <v>124.76477224873273</v>
      </c>
      <c r="Q374" s="46">
        <f>O374-100</f>
        <v>24.764772248732726</v>
      </c>
    </row>
    <row r="375" spans="3:17" x14ac:dyDescent="0.2">
      <c r="C375" s="38" t="s">
        <v>298</v>
      </c>
      <c r="D375" s="46">
        <f t="shared" si="27"/>
        <v>100</v>
      </c>
      <c r="E375" s="46">
        <f t="shared" si="27"/>
        <v>100.75560972112697</v>
      </c>
      <c r="F375" s="46">
        <f t="shared" si="27"/>
        <v>101.19256438778129</v>
      </c>
      <c r="G375" s="46">
        <f t="shared" si="27"/>
        <v>102.592635197315</v>
      </c>
      <c r="H375" s="46">
        <f t="shared" si="27"/>
        <v>104.68274466005865</v>
      </c>
      <c r="I375" s="46">
        <f t="shared" si="27"/>
        <v>108.70654753594863</v>
      </c>
      <c r="J375" s="46">
        <f t="shared" si="27"/>
        <v>111.41820480752052</v>
      </c>
      <c r="K375" s="46">
        <f t="shared" si="28"/>
        <v>112.50952367515096</v>
      </c>
      <c r="L375" s="46">
        <f t="shared" si="28"/>
        <v>114.61096374889479</v>
      </c>
      <c r="M375" s="46">
        <f t="shared" si="28"/>
        <v>115.7518873699245</v>
      </c>
      <c r="N375" s="46">
        <f t="shared" si="28"/>
        <v>123.02661666514223</v>
      </c>
      <c r="O375" s="46">
        <f t="shared" si="28"/>
        <v>139.89798000408081</v>
      </c>
      <c r="Q375" s="46">
        <f>O375-100</f>
        <v>39.897980004080807</v>
      </c>
    </row>
    <row r="376" spans="3:17" x14ac:dyDescent="0.2">
      <c r="C376" s="38" t="s">
        <v>299</v>
      </c>
      <c r="D376" s="46">
        <f t="shared" si="27"/>
        <v>100</v>
      </c>
      <c r="E376" s="46">
        <f t="shared" si="27"/>
        <v>101.45686834226834</v>
      </c>
      <c r="F376" s="46">
        <f t="shared" si="27"/>
        <v>102.17520925209251</v>
      </c>
      <c r="G376" s="46">
        <f t="shared" si="27"/>
        <v>103.25184501845018</v>
      </c>
      <c r="H376" s="46">
        <f t="shared" si="27"/>
        <v>106.25903627457326</v>
      </c>
      <c r="I376" s="46">
        <f t="shared" si="27"/>
        <v>109.74529229532982</v>
      </c>
      <c r="J376" s="46">
        <f t="shared" si="27"/>
        <v>113.0110284153689</v>
      </c>
      <c r="K376" s="46">
        <f t="shared" si="28"/>
        <v>115.22270888431262</v>
      </c>
      <c r="L376" s="46">
        <f t="shared" si="28"/>
        <v>117.32188475730912</v>
      </c>
      <c r="M376" s="46">
        <f t="shared" si="28"/>
        <v>120.13468145291532</v>
      </c>
      <c r="N376" s="46">
        <f t="shared" si="28"/>
        <v>128.00853924769615</v>
      </c>
      <c r="O376" s="46">
        <f t="shared" si="28"/>
        <v>140.80119808831674</v>
      </c>
      <c r="Q376" s="46">
        <f>O376-100</f>
        <v>40.801198088316738</v>
      </c>
    </row>
    <row r="377" spans="3:17" x14ac:dyDescent="0.2">
      <c r="C377" s="38" t="s">
        <v>126</v>
      </c>
      <c r="D377" s="46">
        <f t="shared" si="27"/>
        <v>99.999999999999986</v>
      </c>
      <c r="E377" s="46">
        <f t="shared" si="27"/>
        <v>102.08384818694736</v>
      </c>
      <c r="F377" s="46">
        <f t="shared" si="27"/>
        <v>104.09425988941321</v>
      </c>
      <c r="G377" s="46">
        <f t="shared" si="27"/>
        <v>107.20175539900683</v>
      </c>
      <c r="H377" s="46">
        <f t="shared" si="27"/>
        <v>111.31582410558178</v>
      </c>
      <c r="I377" s="46">
        <f t="shared" si="27"/>
        <v>113.21756658862562</v>
      </c>
      <c r="J377" s="46">
        <f t="shared" si="27"/>
        <v>116.06778740369661</v>
      </c>
      <c r="K377" s="46">
        <f t="shared" si="28"/>
        <v>117.59222226949751</v>
      </c>
      <c r="L377" s="46">
        <f t="shared" si="28"/>
        <v>118.31197910959399</v>
      </c>
      <c r="M377" s="46">
        <f t="shared" si="28"/>
        <v>119.94648627845461</v>
      </c>
      <c r="N377" s="46">
        <f t="shared" si="28"/>
        <v>128.25136521868245</v>
      </c>
      <c r="O377" s="46">
        <f t="shared" si="28"/>
        <v>144.09883405978883</v>
      </c>
      <c r="Q377" s="46">
        <f>O377-100</f>
        <v>44.098834059788828</v>
      </c>
    </row>
    <row r="397" spans="3:15" ht="26" x14ac:dyDescent="0.3">
      <c r="C397" s="15" t="s">
        <v>415</v>
      </c>
    </row>
    <row r="398" spans="3:15" x14ac:dyDescent="0.2">
      <c r="C398" s="266" t="s">
        <v>113</v>
      </c>
      <c r="D398" s="267">
        <v>2012</v>
      </c>
      <c r="E398" s="267">
        <v>2013</v>
      </c>
      <c r="F398" s="267">
        <v>2014</v>
      </c>
      <c r="G398" s="267">
        <v>2015</v>
      </c>
      <c r="H398" s="267">
        <v>2016</v>
      </c>
      <c r="I398" s="267">
        <v>2017</v>
      </c>
      <c r="J398" s="267">
        <v>2018</v>
      </c>
      <c r="K398" s="267">
        <v>2019</v>
      </c>
      <c r="L398" s="267">
        <v>2020</v>
      </c>
      <c r="M398" s="267">
        <v>2021</v>
      </c>
      <c r="N398" s="267">
        <v>2022</v>
      </c>
      <c r="O398" s="268">
        <v>2023</v>
      </c>
    </row>
    <row r="399" spans="3:15" x14ac:dyDescent="0.2">
      <c r="C399" s="269" t="s">
        <v>295</v>
      </c>
      <c r="D399" s="46">
        <v>100</v>
      </c>
      <c r="E399" s="46">
        <v>100.05701023758309</v>
      </c>
      <c r="F399" s="46">
        <v>100.73689828556448</v>
      </c>
      <c r="G399" s="46">
        <v>101.22004887686214</v>
      </c>
      <c r="H399" s="46">
        <v>102.2604492149807</v>
      </c>
      <c r="I399" s="46">
        <v>104.36325909926791</v>
      </c>
      <c r="J399" s="46">
        <v>105.74226520677331</v>
      </c>
      <c r="K399" s="46">
        <v>107.58091223844649</v>
      </c>
      <c r="L399" s="46">
        <v>106.74229949709051</v>
      </c>
      <c r="M399" s="46">
        <v>108.26970999826533</v>
      </c>
      <c r="N399" s="46">
        <v>114.22042341220424</v>
      </c>
      <c r="O399" s="270">
        <v>124.76477224873273</v>
      </c>
    </row>
    <row r="400" spans="3:15" x14ac:dyDescent="0.2">
      <c r="C400" s="269" t="s">
        <v>298</v>
      </c>
      <c r="D400" s="46">
        <v>100</v>
      </c>
      <c r="E400" s="46">
        <v>100.75560972112697</v>
      </c>
      <c r="F400" s="46">
        <v>101.19256438778129</v>
      </c>
      <c r="G400" s="46">
        <v>102.592635197315</v>
      </c>
      <c r="H400" s="46">
        <v>104.68274466005865</v>
      </c>
      <c r="I400" s="46">
        <v>108.70654753594863</v>
      </c>
      <c r="J400" s="46">
        <v>111.41820480752052</v>
      </c>
      <c r="K400" s="46">
        <v>112.50952367515096</v>
      </c>
      <c r="L400" s="46">
        <v>114.61096374889479</v>
      </c>
      <c r="M400" s="46">
        <v>115.7518873699245</v>
      </c>
      <c r="N400" s="46">
        <v>123.02661666514223</v>
      </c>
      <c r="O400" s="270">
        <v>139.89798000408081</v>
      </c>
    </row>
    <row r="401" spans="3:15" x14ac:dyDescent="0.2">
      <c r="C401" s="269" t="s">
        <v>299</v>
      </c>
      <c r="D401" s="46">
        <v>100</v>
      </c>
      <c r="E401" s="46">
        <v>101.45686834226834</v>
      </c>
      <c r="F401" s="46">
        <v>102.17520925209251</v>
      </c>
      <c r="G401" s="46">
        <v>103.25184501845018</v>
      </c>
      <c r="H401" s="46">
        <v>106.25903627457326</v>
      </c>
      <c r="I401" s="46">
        <v>109.74529229532982</v>
      </c>
      <c r="J401" s="46">
        <v>113.0110284153689</v>
      </c>
      <c r="K401" s="46">
        <v>115.22270888431262</v>
      </c>
      <c r="L401" s="46">
        <v>117.32188475730912</v>
      </c>
      <c r="M401" s="46">
        <v>120.13468145291532</v>
      </c>
      <c r="N401" s="46">
        <v>128.00853924769615</v>
      </c>
      <c r="O401" s="270">
        <v>140.80119808831674</v>
      </c>
    </row>
    <row r="402" spans="3:15" x14ac:dyDescent="0.2">
      <c r="C402" s="269" t="s">
        <v>126</v>
      </c>
      <c r="D402" s="46">
        <v>99.999999999999986</v>
      </c>
      <c r="E402" s="46">
        <v>102.08384818694736</v>
      </c>
      <c r="F402" s="46">
        <v>104.09425988941321</v>
      </c>
      <c r="G402" s="46">
        <v>107.20175539900683</v>
      </c>
      <c r="H402" s="46">
        <v>111.31582410558178</v>
      </c>
      <c r="I402" s="46">
        <v>113.21756658862562</v>
      </c>
      <c r="J402" s="46">
        <v>116.06778740369661</v>
      </c>
      <c r="K402" s="46">
        <v>117.59222226949751</v>
      </c>
      <c r="L402" s="46">
        <v>118.31197910959399</v>
      </c>
      <c r="M402" s="46">
        <v>119.94648627845461</v>
      </c>
      <c r="N402" s="46">
        <v>128.25136521868245</v>
      </c>
      <c r="O402" s="270">
        <v>144.09883405978883</v>
      </c>
    </row>
    <row r="403" spans="3:15" x14ac:dyDescent="0.2">
      <c r="C403" s="271" t="s">
        <v>373</v>
      </c>
      <c r="D403" s="272">
        <v>100</v>
      </c>
      <c r="E403" s="272">
        <v>100.94216173776498</v>
      </c>
      <c r="F403" s="272">
        <v>101.17770217220622</v>
      </c>
      <c r="G403" s="272">
        <v>99.663735126745991</v>
      </c>
      <c r="H403" s="272">
        <v>100.12933264355924</v>
      </c>
      <c r="I403" s="272">
        <v>99.560269011898612</v>
      </c>
      <c r="J403" s="272">
        <v>98.499741334712894</v>
      </c>
      <c r="K403" s="272">
        <v>98.21520951888256</v>
      </c>
      <c r="L403" s="272">
        <v>101.08639420589758</v>
      </c>
      <c r="M403" s="272">
        <v>102.5866528711847</v>
      </c>
      <c r="N403" s="272">
        <v>101.44852560786342</v>
      </c>
      <c r="O403" s="273">
        <v>100.43973098810139</v>
      </c>
    </row>
    <row r="404" spans="3:15" x14ac:dyDescent="0.2">
      <c r="C404" s="38"/>
    </row>
    <row r="405" spans="3:15" x14ac:dyDescent="0.2">
      <c r="C405" s="212" t="s">
        <v>657</v>
      </c>
      <c r="D405" s="213"/>
      <c r="E405" s="213"/>
      <c r="F405" s="214">
        <v>0</v>
      </c>
      <c r="G405" s="213"/>
      <c r="H405" s="213"/>
      <c r="I405" s="213"/>
      <c r="J405" s="213"/>
      <c r="K405" s="214">
        <v>90</v>
      </c>
      <c r="L405" s="213"/>
      <c r="M405" s="214">
        <v>90</v>
      </c>
      <c r="N405" s="215"/>
    </row>
    <row r="409" spans="3:15" x14ac:dyDescent="0.2">
      <c r="L409" s="46"/>
    </row>
    <row r="410" spans="3:15" x14ac:dyDescent="0.2">
      <c r="J410" s="1" t="s">
        <v>746</v>
      </c>
    </row>
    <row r="445" spans="21:30" x14ac:dyDescent="0.2">
      <c r="U445" s="1" t="s">
        <v>840</v>
      </c>
      <c r="V445" s="1" t="s">
        <v>721</v>
      </c>
      <c r="W445" s="1" t="s">
        <v>720</v>
      </c>
      <c r="X445" s="1" t="s">
        <v>826</v>
      </c>
      <c r="Y445" s="1" t="s">
        <v>827</v>
      </c>
      <c r="Z445" s="1" t="s">
        <v>372</v>
      </c>
      <c r="AA445" s="1" t="s">
        <v>842</v>
      </c>
      <c r="AB445" s="1" t="s">
        <v>843</v>
      </c>
      <c r="AC445" s="1" t="s">
        <v>841</v>
      </c>
      <c r="AD445" s="1" t="s">
        <v>904</v>
      </c>
    </row>
    <row r="446" spans="21:30" x14ac:dyDescent="0.2">
      <c r="U446" s="1">
        <v>1</v>
      </c>
      <c r="V446" s="1" t="s">
        <v>722</v>
      </c>
      <c r="W446" s="1" t="s">
        <v>725</v>
      </c>
      <c r="X446" s="364">
        <v>4.2799999999999998E-2</v>
      </c>
      <c r="Y446" s="364">
        <v>-1.4E-2</v>
      </c>
      <c r="Z446" s="364">
        <v>1.3599999999999999E-2</v>
      </c>
      <c r="AA446" s="1" t="s">
        <v>845</v>
      </c>
      <c r="AB446" s="364">
        <v>9.1200000000000003E-2</v>
      </c>
      <c r="AC446" s="1" t="s">
        <v>844</v>
      </c>
      <c r="AD446" s="424" t="s">
        <v>838</v>
      </c>
    </row>
    <row r="447" spans="21:30" x14ac:dyDescent="0.2">
      <c r="U447" s="1">
        <v>2</v>
      </c>
      <c r="V447" s="1" t="s">
        <v>729</v>
      </c>
      <c r="W447" s="1" t="s">
        <v>726</v>
      </c>
      <c r="X447" s="364">
        <v>5.3499999999999999E-2</v>
      </c>
      <c r="Y447" s="364">
        <v>-2.0199999999999999E-2</v>
      </c>
      <c r="Z447" s="364">
        <v>8.9999999999999993E-3</v>
      </c>
      <c r="AA447" s="1" t="s">
        <v>845</v>
      </c>
      <c r="AB447" s="364">
        <v>4.3700000000000003E-2</v>
      </c>
      <c r="AC447" s="1" t="s">
        <v>844</v>
      </c>
      <c r="AD447" s="424" t="s">
        <v>885</v>
      </c>
    </row>
    <row r="448" spans="21:30" x14ac:dyDescent="0.2">
      <c r="U448" s="1">
        <v>3</v>
      </c>
      <c r="V448" s="1" t="s">
        <v>723</v>
      </c>
      <c r="W448" s="1" t="s">
        <v>727</v>
      </c>
      <c r="X448" s="364">
        <v>4.8099999999999997E-2</v>
      </c>
      <c r="Y448" s="364">
        <v>3.6400000000000002E-2</v>
      </c>
      <c r="Z448" s="364">
        <v>7.4000000000000003E-3</v>
      </c>
      <c r="AA448" s="1" t="s">
        <v>846</v>
      </c>
      <c r="AB448" s="364">
        <v>2.35E-2</v>
      </c>
      <c r="AC448" s="1" t="s">
        <v>844</v>
      </c>
      <c r="AD448" s="424" t="s">
        <v>886</v>
      </c>
    </row>
    <row r="449" spans="3:30" x14ac:dyDescent="0.2">
      <c r="U449" s="1">
        <v>4</v>
      </c>
      <c r="V449" s="1" t="s">
        <v>724</v>
      </c>
      <c r="W449" s="1" t="s">
        <v>728</v>
      </c>
      <c r="X449" s="364" t="s">
        <v>828</v>
      </c>
      <c r="Y449" s="364" t="s">
        <v>828</v>
      </c>
      <c r="Z449" s="364">
        <v>1.15E-2</v>
      </c>
      <c r="AA449" s="1" t="s">
        <v>845</v>
      </c>
      <c r="AB449" s="364">
        <v>0.24149999999999999</v>
      </c>
      <c r="AC449" s="1" t="s">
        <v>844</v>
      </c>
      <c r="AD449" s="424" t="s">
        <v>887</v>
      </c>
    </row>
    <row r="454" spans="3:30" ht="26" x14ac:dyDescent="0.3">
      <c r="C454" s="15" t="s">
        <v>416</v>
      </c>
    </row>
    <row r="455" spans="3:30" x14ac:dyDescent="0.2">
      <c r="C455" s="216" t="s">
        <v>113</v>
      </c>
      <c r="D455" s="216">
        <v>2012</v>
      </c>
      <c r="E455" s="216" t="s">
        <v>117</v>
      </c>
      <c r="F455" s="216" t="s">
        <v>102</v>
      </c>
    </row>
    <row r="456" spans="3:30" x14ac:dyDescent="0.2">
      <c r="C456" s="1" t="s">
        <v>295</v>
      </c>
      <c r="D456" s="184">
        <v>386.9</v>
      </c>
      <c r="E456" s="1">
        <v>399.3</v>
      </c>
      <c r="F456" s="1">
        <v>395.2</v>
      </c>
    </row>
    <row r="457" spans="3:30" x14ac:dyDescent="0.2">
      <c r="C457" s="1" t="s">
        <v>298</v>
      </c>
      <c r="D457" s="184">
        <v>183.2</v>
      </c>
      <c r="E457" s="1">
        <v>186.2</v>
      </c>
      <c r="F457" s="1">
        <v>195.3</v>
      </c>
    </row>
    <row r="458" spans="3:30" x14ac:dyDescent="0.2">
      <c r="C458" s="1" t="s">
        <v>299</v>
      </c>
      <c r="D458" s="184">
        <v>308.2</v>
      </c>
      <c r="E458" s="1">
        <v>328.2</v>
      </c>
      <c r="F458" s="1">
        <v>392.5</v>
      </c>
    </row>
    <row r="459" spans="3:30" x14ac:dyDescent="0.2">
      <c r="C459" s="1" t="s">
        <v>126</v>
      </c>
      <c r="D459" s="184">
        <v>382.1</v>
      </c>
      <c r="E459" s="1">
        <v>386.6</v>
      </c>
      <c r="F459" s="1">
        <v>388.3</v>
      </c>
    </row>
    <row r="462" spans="3:30" x14ac:dyDescent="0.2">
      <c r="C462" s="210" t="s">
        <v>658</v>
      </c>
    </row>
    <row r="472" spans="3:10" ht="47" x14ac:dyDescent="0.55000000000000004">
      <c r="C472" s="217" t="s">
        <v>417</v>
      </c>
    </row>
    <row r="473" spans="3:10" x14ac:dyDescent="0.2">
      <c r="J473" s="1" t="s">
        <v>420</v>
      </c>
    </row>
    <row r="477" spans="3:10" ht="26" x14ac:dyDescent="0.3">
      <c r="C477" s="15" t="s">
        <v>911</v>
      </c>
    </row>
    <row r="478" spans="3:10" x14ac:dyDescent="0.2">
      <c r="D478" s="1">
        <v>2014</v>
      </c>
      <c r="E478" s="1">
        <v>2023</v>
      </c>
    </row>
    <row r="479" spans="3:10" x14ac:dyDescent="0.2">
      <c r="C479" s="1" t="s">
        <v>907</v>
      </c>
      <c r="D479" s="1">
        <v>4.2</v>
      </c>
      <c r="E479" s="1">
        <v>4.3</v>
      </c>
    </row>
    <row r="480" spans="3:10" x14ac:dyDescent="0.2">
      <c r="C480" s="1" t="s">
        <v>908</v>
      </c>
      <c r="D480" s="1">
        <v>50.3</v>
      </c>
      <c r="E480" s="1">
        <v>50.3</v>
      </c>
    </row>
    <row r="481" spans="3:5" x14ac:dyDescent="0.2">
      <c r="C481" s="1" t="s">
        <v>909</v>
      </c>
      <c r="D481" s="1">
        <v>14.7</v>
      </c>
      <c r="E481" s="1">
        <v>14.4</v>
      </c>
    </row>
    <row r="485" spans="3:5" ht="26" x14ac:dyDescent="0.3">
      <c r="C485" s="15" t="s">
        <v>912</v>
      </c>
    </row>
    <row r="486" spans="3:5" x14ac:dyDescent="0.2">
      <c r="D486" s="299">
        <v>2014</v>
      </c>
      <c r="E486" s="299">
        <v>2019</v>
      </c>
    </row>
    <row r="487" spans="3:5" x14ac:dyDescent="0.2">
      <c r="C487" s="446" t="s">
        <v>46</v>
      </c>
      <c r="D487" s="447">
        <v>14.7</v>
      </c>
      <c r="E487" s="447">
        <v>14.4</v>
      </c>
    </row>
    <row r="488" spans="3:5" x14ac:dyDescent="0.2">
      <c r="C488" s="446" t="s">
        <v>45</v>
      </c>
      <c r="D488" s="448">
        <v>16.2</v>
      </c>
      <c r="E488" s="448">
        <v>15.4</v>
      </c>
    </row>
    <row r="489" spans="3:5" x14ac:dyDescent="0.2">
      <c r="C489" s="446" t="s">
        <v>48</v>
      </c>
      <c r="D489" s="447">
        <v>10.5</v>
      </c>
      <c r="E489" s="447">
        <v>11.4</v>
      </c>
    </row>
    <row r="490" spans="3:5" x14ac:dyDescent="0.2">
      <c r="C490" s="446" t="s">
        <v>41</v>
      </c>
      <c r="D490" s="448">
        <v>16.399999999999999</v>
      </c>
      <c r="E490" s="448">
        <v>18.5</v>
      </c>
    </row>
    <row r="491" spans="3:5" x14ac:dyDescent="0.2">
      <c r="C491" s="446" t="s">
        <v>37</v>
      </c>
      <c r="D491" s="447">
        <v>13.7</v>
      </c>
      <c r="E491" s="447">
        <v>15.9</v>
      </c>
    </row>
    <row r="492" spans="3:5" x14ac:dyDescent="0.2">
      <c r="C492" s="446" t="s">
        <v>55</v>
      </c>
      <c r="D492" s="448">
        <v>12.9</v>
      </c>
      <c r="E492" s="448">
        <v>14.1</v>
      </c>
    </row>
    <row r="508" spans="3:16" ht="26" x14ac:dyDescent="0.3">
      <c r="C508" s="15" t="s">
        <v>947</v>
      </c>
      <c r="I508" s="1" t="s">
        <v>948</v>
      </c>
    </row>
    <row r="509" spans="3:16" x14ac:dyDescent="0.2">
      <c r="C509" s="452" t="s">
        <v>928</v>
      </c>
      <c r="D509" s="452" t="s">
        <v>929</v>
      </c>
      <c r="E509" s="452" t="s">
        <v>930</v>
      </c>
      <c r="F509" s="452" t="s">
        <v>931</v>
      </c>
      <c r="G509" s="452" t="s">
        <v>932</v>
      </c>
      <c r="H509" s="452" t="s">
        <v>933</v>
      </c>
      <c r="I509" s="452" t="s">
        <v>934</v>
      </c>
      <c r="J509" s="452" t="s">
        <v>935</v>
      </c>
      <c r="K509" s="452" t="s">
        <v>936</v>
      </c>
      <c r="L509" s="452" t="s">
        <v>937</v>
      </c>
      <c r="M509" s="452" t="s">
        <v>115</v>
      </c>
      <c r="N509" s="452" t="s">
        <v>938</v>
      </c>
      <c r="O509" s="452" t="s">
        <v>939</v>
      </c>
      <c r="P509" s="452" t="s">
        <v>940</v>
      </c>
    </row>
    <row r="510" spans="3:16" x14ac:dyDescent="0.2">
      <c r="C510" s="452" t="s">
        <v>941</v>
      </c>
      <c r="D510" s="452" t="s">
        <v>942</v>
      </c>
      <c r="E510" s="452">
        <v>250</v>
      </c>
      <c r="F510" s="452" t="s">
        <v>46</v>
      </c>
      <c r="G510" s="452">
        <v>6226</v>
      </c>
      <c r="H510" s="452" t="s">
        <v>938</v>
      </c>
      <c r="I510" s="452">
        <v>7004</v>
      </c>
      <c r="J510" s="452" t="s">
        <v>943</v>
      </c>
      <c r="K510" s="452">
        <v>2017</v>
      </c>
      <c r="L510" s="452">
        <v>2017</v>
      </c>
      <c r="M510" s="452" t="s">
        <v>944</v>
      </c>
      <c r="N510" s="453">
        <v>2.6</v>
      </c>
      <c r="O510" s="452" t="s">
        <v>945</v>
      </c>
      <c r="P510" s="452" t="s">
        <v>946</v>
      </c>
    </row>
    <row r="511" spans="3:16" x14ac:dyDescent="0.2">
      <c r="C511" s="452" t="s">
        <v>941</v>
      </c>
      <c r="D511" s="452" t="s">
        <v>942</v>
      </c>
      <c r="E511" s="452">
        <v>250</v>
      </c>
      <c r="F511" s="452" t="s">
        <v>46</v>
      </c>
      <c r="G511" s="452">
        <v>6226</v>
      </c>
      <c r="H511" s="452" t="s">
        <v>938</v>
      </c>
      <c r="I511" s="452">
        <v>7004</v>
      </c>
      <c r="J511" s="452" t="s">
        <v>943</v>
      </c>
      <c r="K511" s="452">
        <v>2018</v>
      </c>
      <c r="L511" s="452">
        <v>2018</v>
      </c>
      <c r="M511" s="452" t="s">
        <v>944</v>
      </c>
      <c r="N511" s="453">
        <v>2.7</v>
      </c>
      <c r="O511" s="452" t="s">
        <v>945</v>
      </c>
      <c r="P511" s="452" t="s">
        <v>946</v>
      </c>
    </row>
    <row r="512" spans="3:16" x14ac:dyDescent="0.2">
      <c r="C512" s="452" t="s">
        <v>941</v>
      </c>
      <c r="D512" s="452" t="s">
        <v>942</v>
      </c>
      <c r="E512" s="452">
        <v>250</v>
      </c>
      <c r="F512" s="452" t="s">
        <v>46</v>
      </c>
      <c r="G512" s="452">
        <v>6226</v>
      </c>
      <c r="H512" s="452" t="s">
        <v>938</v>
      </c>
      <c r="I512" s="452">
        <v>7004</v>
      </c>
      <c r="J512" s="452" t="s">
        <v>943</v>
      </c>
      <c r="K512" s="452">
        <v>2019</v>
      </c>
      <c r="L512" s="452">
        <v>2019</v>
      </c>
      <c r="M512" s="452" t="s">
        <v>944</v>
      </c>
      <c r="N512" s="453">
        <v>2.8</v>
      </c>
      <c r="O512" s="452" t="s">
        <v>945</v>
      </c>
      <c r="P512" s="452" t="s">
        <v>946</v>
      </c>
    </row>
    <row r="513" spans="3:16" x14ac:dyDescent="0.2">
      <c r="C513" s="452" t="s">
        <v>941</v>
      </c>
      <c r="D513" s="452" t="s">
        <v>942</v>
      </c>
      <c r="E513" s="452">
        <v>250</v>
      </c>
      <c r="F513" s="452" t="s">
        <v>46</v>
      </c>
      <c r="G513" s="452">
        <v>6226</v>
      </c>
      <c r="H513" s="452" t="s">
        <v>938</v>
      </c>
      <c r="I513" s="452">
        <v>7004</v>
      </c>
      <c r="J513" s="452" t="s">
        <v>943</v>
      </c>
      <c r="K513" s="452">
        <v>2020</v>
      </c>
      <c r="L513" s="452">
        <v>2020</v>
      </c>
      <c r="M513" s="452" t="s">
        <v>944</v>
      </c>
      <c r="N513" s="453">
        <v>2.9</v>
      </c>
      <c r="O513" s="452" t="s">
        <v>945</v>
      </c>
      <c r="P513" s="452" t="s">
        <v>946</v>
      </c>
    </row>
    <row r="514" spans="3:16" x14ac:dyDescent="0.2">
      <c r="C514" s="452" t="s">
        <v>941</v>
      </c>
      <c r="D514" s="452" t="s">
        <v>942</v>
      </c>
      <c r="E514" s="452">
        <v>250</v>
      </c>
      <c r="F514" s="452" t="s">
        <v>46</v>
      </c>
      <c r="G514" s="452">
        <v>6226</v>
      </c>
      <c r="H514" s="452" t="s">
        <v>938</v>
      </c>
      <c r="I514" s="452">
        <v>7004</v>
      </c>
      <c r="J514" s="452" t="s">
        <v>943</v>
      </c>
      <c r="K514" s="452">
        <v>2021</v>
      </c>
      <c r="L514" s="452">
        <v>2021</v>
      </c>
      <c r="M514" s="452" t="s">
        <v>944</v>
      </c>
      <c r="N514" s="453">
        <v>3</v>
      </c>
      <c r="O514" s="452" t="s">
        <v>945</v>
      </c>
      <c r="P514" s="452" t="s">
        <v>946</v>
      </c>
    </row>
    <row r="515" spans="3:16" x14ac:dyDescent="0.2">
      <c r="C515" s="452" t="s">
        <v>941</v>
      </c>
      <c r="D515" s="452" t="s">
        <v>942</v>
      </c>
      <c r="E515" s="452">
        <v>250</v>
      </c>
      <c r="F515" s="452" t="s">
        <v>46</v>
      </c>
      <c r="G515" s="452">
        <v>6226</v>
      </c>
      <c r="H515" s="452" t="s">
        <v>938</v>
      </c>
      <c r="I515" s="452">
        <v>7004</v>
      </c>
      <c r="J515" s="452" t="s">
        <v>943</v>
      </c>
      <c r="K515" s="452">
        <v>2022</v>
      </c>
      <c r="L515" s="452">
        <v>2022</v>
      </c>
      <c r="M515" s="452" t="s">
        <v>944</v>
      </c>
      <c r="N515" s="453">
        <v>3.4</v>
      </c>
      <c r="O515" s="452" t="s">
        <v>945</v>
      </c>
      <c r="P515" s="452" t="s">
        <v>946</v>
      </c>
    </row>
  </sheetData>
  <mergeCells count="8">
    <mergeCell ref="K43:P43"/>
    <mergeCell ref="E299:H299"/>
    <mergeCell ref="I299:K299"/>
    <mergeCell ref="L299:N299"/>
    <mergeCell ref="N45:Q45"/>
    <mergeCell ref="N46:Q46"/>
    <mergeCell ref="N48:Q48"/>
    <mergeCell ref="N47:Q47"/>
  </mergeCells>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358C0-175A-9844-83F2-000E50B84007}">
  <dimension ref="A1:AA667"/>
  <sheetViews>
    <sheetView topLeftCell="A376" zoomScaleNormal="80" workbookViewId="0">
      <selection activeCell="H677" sqref="H677"/>
    </sheetView>
  </sheetViews>
  <sheetFormatPr baseColWidth="10" defaultRowHeight="16" x14ac:dyDescent="0.2"/>
  <cols>
    <col min="1" max="1" width="10.83203125" style="293"/>
    <col min="3" max="3" width="22.1640625" customWidth="1"/>
    <col min="4" max="4" width="21.5" customWidth="1"/>
    <col min="16" max="16" width="37.1640625" bestFit="1" customWidth="1"/>
    <col min="17" max="17" width="21.5" customWidth="1"/>
    <col min="24" max="24" width="46.33203125" bestFit="1" customWidth="1"/>
  </cols>
  <sheetData>
    <row r="1" spans="1:14" ht="26" x14ac:dyDescent="0.3">
      <c r="A1" s="320" t="s">
        <v>754</v>
      </c>
    </row>
    <row r="2" spans="1:14" ht="26" x14ac:dyDescent="0.3">
      <c r="C2" s="219" t="s">
        <v>627</v>
      </c>
    </row>
    <row r="3" spans="1:14" x14ac:dyDescent="0.2">
      <c r="C3" s="175" t="s">
        <v>101</v>
      </c>
      <c r="D3" s="175" t="s">
        <v>101</v>
      </c>
      <c r="E3" s="175" t="s">
        <v>390</v>
      </c>
      <c r="F3" s="175" t="s">
        <v>353</v>
      </c>
      <c r="G3" s="175" t="s">
        <v>354</v>
      </c>
      <c r="H3" s="175" t="s">
        <v>117</v>
      </c>
      <c r="I3" s="175" t="s">
        <v>118</v>
      </c>
      <c r="J3" s="175" t="s">
        <v>119</v>
      </c>
      <c r="K3" s="175" t="s">
        <v>120</v>
      </c>
      <c r="L3" s="175" t="s">
        <v>121</v>
      </c>
      <c r="M3" s="175" t="s">
        <v>122</v>
      </c>
      <c r="N3" s="175" t="s">
        <v>123</v>
      </c>
    </row>
    <row r="4" spans="1:14" x14ac:dyDescent="0.2">
      <c r="C4" s="156" t="s">
        <v>449</v>
      </c>
      <c r="D4" s="156" t="s">
        <v>450</v>
      </c>
      <c r="E4" s="157" t="s">
        <v>307</v>
      </c>
      <c r="F4" s="157" t="s">
        <v>307</v>
      </c>
      <c r="G4" s="157" t="s">
        <v>307</v>
      </c>
      <c r="H4" s="157" t="s">
        <v>307</v>
      </c>
      <c r="I4" s="157" t="s">
        <v>307</v>
      </c>
      <c r="J4" s="157" t="s">
        <v>307</v>
      </c>
      <c r="K4" s="157" t="s">
        <v>307</v>
      </c>
      <c r="L4" s="157" t="s">
        <v>307</v>
      </c>
      <c r="M4" s="157" t="s">
        <v>307</v>
      </c>
      <c r="N4" s="157" t="s">
        <v>307</v>
      </c>
    </row>
    <row r="5" spans="1:14" x14ac:dyDescent="0.2">
      <c r="C5" s="158" t="s">
        <v>455</v>
      </c>
      <c r="D5" s="158" t="s">
        <v>452</v>
      </c>
      <c r="E5" s="164">
        <v>2746.4</v>
      </c>
      <c r="F5" s="164">
        <v>2455.6</v>
      </c>
      <c r="G5" s="164">
        <v>2213.1999999999998</v>
      </c>
      <c r="H5" s="164">
        <v>2708.4</v>
      </c>
      <c r="I5" s="164">
        <v>2599.9</v>
      </c>
      <c r="J5" s="164">
        <v>2680.4</v>
      </c>
      <c r="K5" s="164">
        <v>2090.9</v>
      </c>
      <c r="L5" s="164">
        <v>2244.8000000000002</v>
      </c>
      <c r="M5" s="164">
        <v>2039.3</v>
      </c>
      <c r="N5" s="164">
        <v>1880.6</v>
      </c>
    </row>
    <row r="6" spans="1:14" x14ac:dyDescent="0.2">
      <c r="C6" s="158" t="s">
        <v>455</v>
      </c>
      <c r="D6" s="158" t="s">
        <v>453</v>
      </c>
      <c r="E6" s="161">
        <v>132275</v>
      </c>
      <c r="F6" s="165">
        <v>135257.5</v>
      </c>
      <c r="G6" s="165">
        <v>137556.1</v>
      </c>
      <c r="H6" s="165">
        <v>144849.70000000001</v>
      </c>
      <c r="I6" s="165">
        <v>142492.9</v>
      </c>
      <c r="J6" s="165">
        <v>140130.4</v>
      </c>
      <c r="K6" s="165">
        <v>149282.9</v>
      </c>
      <c r="L6" s="162">
        <f>AVERAGE(K6,M6)</f>
        <v>151628.20000000001</v>
      </c>
      <c r="M6" s="165">
        <v>153973.5</v>
      </c>
      <c r="N6" s="165">
        <v>152694.5</v>
      </c>
    </row>
    <row r="7" spans="1:14" x14ac:dyDescent="0.2">
      <c r="C7" s="158" t="s">
        <v>455</v>
      </c>
      <c r="D7" s="158" t="s">
        <v>454</v>
      </c>
      <c r="E7" s="164">
        <v>19775.8</v>
      </c>
      <c r="F7" s="164">
        <v>19845.3</v>
      </c>
      <c r="G7" s="164">
        <v>19438.3</v>
      </c>
      <c r="H7" s="164">
        <v>21932.400000000001</v>
      </c>
      <c r="I7" s="164">
        <v>22307.3</v>
      </c>
      <c r="J7" s="164">
        <v>22601.7</v>
      </c>
      <c r="K7" s="164">
        <v>22758.7</v>
      </c>
      <c r="L7" s="164">
        <v>24507.9</v>
      </c>
      <c r="M7" s="164">
        <v>25249.599999999999</v>
      </c>
      <c r="N7" s="164">
        <v>23169.7</v>
      </c>
    </row>
    <row r="10" spans="1:14" ht="26" x14ac:dyDescent="0.3">
      <c r="C10" s="219" t="s">
        <v>629</v>
      </c>
    </row>
    <row r="11" spans="1:14" x14ac:dyDescent="0.2">
      <c r="D11" s="175" t="s">
        <v>101</v>
      </c>
      <c r="E11" s="175" t="s">
        <v>390</v>
      </c>
      <c r="F11" s="175" t="s">
        <v>353</v>
      </c>
      <c r="G11" s="175" t="s">
        <v>354</v>
      </c>
      <c r="H11" s="175" t="s">
        <v>117</v>
      </c>
      <c r="I11" s="175" t="s">
        <v>118</v>
      </c>
      <c r="J11" s="175" t="s">
        <v>119</v>
      </c>
      <c r="K11" s="175" t="s">
        <v>120</v>
      </c>
      <c r="L11" s="175" t="s">
        <v>121</v>
      </c>
      <c r="M11" s="175" t="s">
        <v>122</v>
      </c>
      <c r="N11" s="175" t="s">
        <v>123</v>
      </c>
    </row>
    <row r="12" spans="1:14" x14ac:dyDescent="0.2">
      <c r="D12" s="158" t="s">
        <v>452</v>
      </c>
      <c r="E12">
        <f>100*E5/$E5</f>
        <v>100</v>
      </c>
      <c r="F12" s="172">
        <f t="shared" ref="F12:M12" si="0">100*F5/$E5</f>
        <v>89.4115933585785</v>
      </c>
      <c r="G12" s="172">
        <f t="shared" si="0"/>
        <v>80.58549373725603</v>
      </c>
      <c r="H12" s="172">
        <f t="shared" si="0"/>
        <v>98.616370521409848</v>
      </c>
      <c r="I12" s="172">
        <f t="shared" si="0"/>
        <v>94.665744247014274</v>
      </c>
      <c r="J12" s="172">
        <f t="shared" si="0"/>
        <v>97.596854063501311</v>
      </c>
      <c r="K12" s="172">
        <f t="shared" si="0"/>
        <v>76.132391494319833</v>
      </c>
      <c r="L12" s="172">
        <f t="shared" si="0"/>
        <v>81.736090882609972</v>
      </c>
      <c r="M12" s="172">
        <f t="shared" si="0"/>
        <v>74.253568307602677</v>
      </c>
      <c r="N12" s="172">
        <f>100*N5/$E5</f>
        <v>68.475094669385371</v>
      </c>
    </row>
    <row r="13" spans="1:14" x14ac:dyDescent="0.2">
      <c r="D13" s="158" t="s">
        <v>453</v>
      </c>
      <c r="E13">
        <f t="shared" ref="E13:M14" si="1">100*E6/$E6</f>
        <v>100</v>
      </c>
      <c r="F13" s="172">
        <f t="shared" si="1"/>
        <v>102.25477225477225</v>
      </c>
      <c r="G13" s="172">
        <f t="shared" si="1"/>
        <v>103.99251559251559</v>
      </c>
      <c r="H13" s="172">
        <f t="shared" si="1"/>
        <v>109.50648270648271</v>
      </c>
      <c r="I13" s="172">
        <f t="shared" si="1"/>
        <v>107.72474012474012</v>
      </c>
      <c r="J13" s="172">
        <f t="shared" si="1"/>
        <v>105.93868833868834</v>
      </c>
      <c r="K13" s="172">
        <f t="shared" si="1"/>
        <v>112.85798525798526</v>
      </c>
      <c r="L13" s="172">
        <f>100*L6/$E6</f>
        <v>114.63103383103385</v>
      </c>
      <c r="M13" s="172">
        <f t="shared" si="1"/>
        <v>116.4040824040824</v>
      </c>
      <c r="N13" s="172">
        <f>100*N6/$E6</f>
        <v>115.43715743715744</v>
      </c>
    </row>
    <row r="14" spans="1:14" x14ac:dyDescent="0.2">
      <c r="D14" s="158" t="s">
        <v>454</v>
      </c>
      <c r="E14">
        <f t="shared" si="1"/>
        <v>100</v>
      </c>
      <c r="F14" s="172">
        <f t="shared" si="1"/>
        <v>100.35143963834587</v>
      </c>
      <c r="G14" s="172">
        <f t="shared" si="1"/>
        <v>98.293368662708971</v>
      </c>
      <c r="H14" s="172">
        <f t="shared" si="1"/>
        <v>110.90524782815361</v>
      </c>
      <c r="I14" s="172">
        <f t="shared" si="1"/>
        <v>112.80099920104371</v>
      </c>
      <c r="J14" s="172">
        <f t="shared" si="1"/>
        <v>114.28968739570587</v>
      </c>
      <c r="K14" s="172">
        <f t="shared" si="1"/>
        <v>115.08358701038644</v>
      </c>
      <c r="L14" s="172">
        <f t="shared" si="1"/>
        <v>123.92874118872562</v>
      </c>
      <c r="M14" s="172">
        <f t="shared" si="1"/>
        <v>127.67928478241083</v>
      </c>
      <c r="N14" s="172">
        <f>100*N7/$E7</f>
        <v>117.16188472779862</v>
      </c>
    </row>
    <row r="16" spans="1:14" x14ac:dyDescent="0.2">
      <c r="K16" s="172"/>
    </row>
    <row r="17" spans="1:5" x14ac:dyDescent="0.2">
      <c r="D17" s="429" t="s">
        <v>891</v>
      </c>
    </row>
    <row r="18" spans="1:5" x14ac:dyDescent="0.2">
      <c r="A18" t="s">
        <v>756</v>
      </c>
      <c r="D18" s="429" t="s">
        <v>722</v>
      </c>
      <c r="E18">
        <v>-23.87</v>
      </c>
    </row>
    <row r="19" spans="1:5" x14ac:dyDescent="0.2">
      <c r="D19" s="429" t="s">
        <v>729</v>
      </c>
      <c r="E19">
        <v>-1.88</v>
      </c>
    </row>
    <row r="20" spans="1:5" x14ac:dyDescent="0.2">
      <c r="D20" s="429" t="s">
        <v>723</v>
      </c>
      <c r="E20">
        <v>-5.78</v>
      </c>
    </row>
    <row r="21" spans="1:5" x14ac:dyDescent="0.2">
      <c r="D21" s="429" t="s">
        <v>724</v>
      </c>
      <c r="E21" t="s">
        <v>889</v>
      </c>
    </row>
    <row r="32" spans="1:5" ht="26" x14ac:dyDescent="0.3">
      <c r="C32" s="219" t="s">
        <v>630</v>
      </c>
    </row>
    <row r="33" spans="1:14" x14ac:dyDescent="0.2">
      <c r="C33" s="507" t="s">
        <v>101</v>
      </c>
      <c r="D33" s="507" t="s">
        <v>101</v>
      </c>
      <c r="E33" s="175" t="s">
        <v>390</v>
      </c>
      <c r="F33" s="175" t="s">
        <v>353</v>
      </c>
      <c r="G33" s="175" t="s">
        <v>354</v>
      </c>
      <c r="H33" s="175" t="s">
        <v>117</v>
      </c>
      <c r="I33" s="175" t="s">
        <v>118</v>
      </c>
      <c r="J33" s="175" t="s">
        <v>119</v>
      </c>
      <c r="K33" s="175" t="s">
        <v>120</v>
      </c>
      <c r="L33" s="175" t="s">
        <v>121</v>
      </c>
      <c r="M33" s="175" t="s">
        <v>122</v>
      </c>
      <c r="N33" s="175" t="s">
        <v>123</v>
      </c>
    </row>
    <row r="34" spans="1:14" x14ac:dyDescent="0.2">
      <c r="C34" s="156" t="s">
        <v>449</v>
      </c>
      <c r="D34" s="156" t="s">
        <v>450</v>
      </c>
      <c r="E34" s="157" t="s">
        <v>307</v>
      </c>
      <c r="F34" s="157" t="s">
        <v>307</v>
      </c>
      <c r="G34" s="157" t="s">
        <v>307</v>
      </c>
      <c r="H34" s="157" t="s">
        <v>307</v>
      </c>
      <c r="I34" s="157" t="s">
        <v>307</v>
      </c>
      <c r="J34" s="157" t="s">
        <v>307</v>
      </c>
      <c r="K34" s="157" t="s">
        <v>307</v>
      </c>
      <c r="L34" s="157" t="s">
        <v>307</v>
      </c>
      <c r="M34" s="157" t="s">
        <v>307</v>
      </c>
      <c r="N34" s="157" t="s">
        <v>307</v>
      </c>
    </row>
    <row r="35" spans="1:14" x14ac:dyDescent="0.2">
      <c r="C35" s="158" t="s">
        <v>634</v>
      </c>
      <c r="D35" s="158" t="s">
        <v>452</v>
      </c>
      <c r="E35" s="162">
        <v>858</v>
      </c>
      <c r="F35" s="162">
        <v>824</v>
      </c>
      <c r="G35" s="162">
        <v>882</v>
      </c>
      <c r="H35" s="162">
        <v>1128</v>
      </c>
      <c r="I35" s="162">
        <v>973</v>
      </c>
      <c r="J35" s="162">
        <v>1119</v>
      </c>
      <c r="K35" s="162">
        <v>1061</v>
      </c>
      <c r="L35" s="162">
        <v>1246</v>
      </c>
      <c r="M35" s="162">
        <v>1381</v>
      </c>
      <c r="N35" s="162">
        <v>1560</v>
      </c>
    </row>
    <row r="36" spans="1:14" x14ac:dyDescent="0.2">
      <c r="C36" s="158" t="s">
        <v>634</v>
      </c>
      <c r="D36" s="158" t="s">
        <v>453</v>
      </c>
      <c r="E36" s="160">
        <v>56446</v>
      </c>
      <c r="F36" s="160">
        <v>57475</v>
      </c>
      <c r="G36" s="160">
        <v>57478</v>
      </c>
      <c r="H36" s="160">
        <v>59174</v>
      </c>
      <c r="I36" s="160">
        <v>56861</v>
      </c>
      <c r="J36" s="160">
        <v>55811</v>
      </c>
      <c r="K36" s="160">
        <v>51288</v>
      </c>
      <c r="L36" s="160">
        <f>AVERAGE(K36,M36)</f>
        <v>51025</v>
      </c>
      <c r="M36" s="160">
        <v>50762</v>
      </c>
      <c r="N36" s="160">
        <v>50320</v>
      </c>
    </row>
    <row r="37" spans="1:14" x14ac:dyDescent="0.2">
      <c r="C37" s="158" t="s">
        <v>634</v>
      </c>
      <c r="D37" s="158" t="s">
        <v>454</v>
      </c>
      <c r="E37" s="162">
        <v>41552</v>
      </c>
      <c r="F37" s="162">
        <v>41922</v>
      </c>
      <c r="G37" s="162">
        <v>40535</v>
      </c>
      <c r="H37" s="162">
        <v>41369</v>
      </c>
      <c r="I37" s="162">
        <v>39229</v>
      </c>
      <c r="J37" s="162">
        <v>40615</v>
      </c>
      <c r="K37" s="162">
        <v>36303</v>
      </c>
      <c r="L37" s="162">
        <v>37826</v>
      </c>
      <c r="M37" s="162">
        <v>37655</v>
      </c>
      <c r="N37" s="162">
        <v>37002</v>
      </c>
    </row>
    <row r="40" spans="1:14" x14ac:dyDescent="0.2">
      <c r="D40" s="175" t="s">
        <v>101</v>
      </c>
      <c r="E40" s="175" t="s">
        <v>390</v>
      </c>
      <c r="F40" s="175" t="s">
        <v>353</v>
      </c>
      <c r="G40" s="175" t="s">
        <v>354</v>
      </c>
      <c r="H40" s="175" t="s">
        <v>117</v>
      </c>
      <c r="I40" s="175" t="s">
        <v>118</v>
      </c>
      <c r="J40" s="175" t="s">
        <v>119</v>
      </c>
      <c r="K40" s="175" t="s">
        <v>120</v>
      </c>
      <c r="L40" s="175" t="s">
        <v>121</v>
      </c>
      <c r="M40" s="175" t="s">
        <v>122</v>
      </c>
      <c r="N40" s="175" t="s">
        <v>123</v>
      </c>
    </row>
    <row r="41" spans="1:14" x14ac:dyDescent="0.2">
      <c r="D41" s="158" t="s">
        <v>452</v>
      </c>
      <c r="E41" s="172">
        <f t="shared" ref="E41:N41" si="2">100*E35/$E35</f>
        <v>100</v>
      </c>
      <c r="F41" s="172">
        <f t="shared" si="2"/>
        <v>96.037296037296031</v>
      </c>
      <c r="G41" s="172">
        <f t="shared" si="2"/>
        <v>102.7972027972028</v>
      </c>
      <c r="H41" s="172">
        <f t="shared" si="2"/>
        <v>131.46853146853147</v>
      </c>
      <c r="I41" s="172">
        <f t="shared" si="2"/>
        <v>113.40326340326341</v>
      </c>
      <c r="J41" s="172">
        <f t="shared" si="2"/>
        <v>130.41958041958043</v>
      </c>
      <c r="K41" s="172">
        <f t="shared" si="2"/>
        <v>123.65967365967366</v>
      </c>
      <c r="L41" s="172">
        <f t="shared" si="2"/>
        <v>145.22144522144521</v>
      </c>
      <c r="M41" s="172">
        <f t="shared" si="2"/>
        <v>160.95571095571097</v>
      </c>
      <c r="N41" s="172">
        <f t="shared" si="2"/>
        <v>181.81818181818181</v>
      </c>
    </row>
    <row r="42" spans="1:14" x14ac:dyDescent="0.2">
      <c r="D42" s="158" t="s">
        <v>453</v>
      </c>
      <c r="E42" s="172">
        <f t="shared" ref="E42:N42" si="3">100*E36/$E36</f>
        <v>100</v>
      </c>
      <c r="F42" s="172">
        <f t="shared" si="3"/>
        <v>101.82298125642207</v>
      </c>
      <c r="G42" s="172">
        <f t="shared" si="3"/>
        <v>101.82829607058073</v>
      </c>
      <c r="H42" s="172">
        <f t="shared" si="3"/>
        <v>104.83293767494597</v>
      </c>
      <c r="I42" s="172">
        <f t="shared" si="3"/>
        <v>100.73521595861531</v>
      </c>
      <c r="J42" s="172">
        <f t="shared" si="3"/>
        <v>98.875031003082597</v>
      </c>
      <c r="K42" s="172">
        <f t="shared" si="3"/>
        <v>90.862062856535445</v>
      </c>
      <c r="L42" s="172">
        <f t="shared" si="3"/>
        <v>90.396130815292494</v>
      </c>
      <c r="M42" s="172">
        <f t="shared" si="3"/>
        <v>89.930198774049529</v>
      </c>
      <c r="N42" s="172">
        <f t="shared" si="3"/>
        <v>89.147149488006235</v>
      </c>
    </row>
    <row r="43" spans="1:14" x14ac:dyDescent="0.2">
      <c r="D43" s="158" t="s">
        <v>454</v>
      </c>
      <c r="E43" s="172">
        <f t="shared" ref="E43:N43" si="4">100*E37/$E37</f>
        <v>100</v>
      </c>
      <c r="F43" s="172">
        <f t="shared" si="4"/>
        <v>100.89045051983058</v>
      </c>
      <c r="G43" s="172">
        <f t="shared" si="4"/>
        <v>97.552464381979206</v>
      </c>
      <c r="H43" s="172">
        <f t="shared" si="4"/>
        <v>99.559587986137856</v>
      </c>
      <c r="I43" s="172">
        <f t="shared" si="4"/>
        <v>94.409414709279943</v>
      </c>
      <c r="J43" s="172">
        <f t="shared" si="4"/>
        <v>97.74499422410473</v>
      </c>
      <c r="K43" s="172">
        <f t="shared" si="4"/>
        <v>87.367635733538705</v>
      </c>
      <c r="L43" s="172">
        <f t="shared" si="4"/>
        <v>91.03292260300347</v>
      </c>
      <c r="M43" s="172">
        <f t="shared" si="4"/>
        <v>90.621390065460147</v>
      </c>
      <c r="N43" s="172">
        <f t="shared" si="4"/>
        <v>89.049865229110509</v>
      </c>
    </row>
    <row r="45" spans="1:14" x14ac:dyDescent="0.2">
      <c r="E45" s="507" t="s">
        <v>101</v>
      </c>
      <c r="F45" s="158" t="s">
        <v>451</v>
      </c>
      <c r="H45" s="429" t="s">
        <v>890</v>
      </c>
    </row>
    <row r="46" spans="1:14" x14ac:dyDescent="0.2">
      <c r="E46" s="507" t="s">
        <v>101</v>
      </c>
      <c r="F46" s="158" t="s">
        <v>452</v>
      </c>
      <c r="H46" s="429" t="s">
        <v>722</v>
      </c>
      <c r="I46" s="430">
        <f>F53-F50</f>
        <v>-67</v>
      </c>
    </row>
    <row r="47" spans="1:14" x14ac:dyDescent="0.2">
      <c r="A47" s="293" t="s">
        <v>757</v>
      </c>
      <c r="E47" s="175" t="s">
        <v>390</v>
      </c>
      <c r="F47" s="162">
        <v>858</v>
      </c>
      <c r="H47" s="429" t="s">
        <v>729</v>
      </c>
      <c r="I47" s="430">
        <f>F55-F53</f>
        <v>320</v>
      </c>
    </row>
    <row r="48" spans="1:14" x14ac:dyDescent="0.2">
      <c r="A48" s="293" t="s">
        <v>755</v>
      </c>
      <c r="E48" s="175" t="s">
        <v>353</v>
      </c>
      <c r="F48" s="162">
        <v>824</v>
      </c>
      <c r="H48" s="429" t="s">
        <v>723</v>
      </c>
      <c r="I48" s="430">
        <f>F56-F55</f>
        <v>179</v>
      </c>
    </row>
    <row r="49" spans="1:14" x14ac:dyDescent="0.2">
      <c r="A49" s="293" t="s">
        <v>758</v>
      </c>
      <c r="E49" s="175" t="s">
        <v>354</v>
      </c>
      <c r="F49" s="162">
        <v>882</v>
      </c>
      <c r="H49" s="429" t="s">
        <v>724</v>
      </c>
      <c r="I49" t="s">
        <v>828</v>
      </c>
    </row>
    <row r="50" spans="1:14" x14ac:dyDescent="0.2">
      <c r="E50" s="175" t="s">
        <v>117</v>
      </c>
      <c r="F50" s="162">
        <v>1128</v>
      </c>
    </row>
    <row r="51" spans="1:14" x14ac:dyDescent="0.2">
      <c r="E51" s="175" t="s">
        <v>118</v>
      </c>
      <c r="F51" s="162">
        <v>973</v>
      </c>
    </row>
    <row r="52" spans="1:14" x14ac:dyDescent="0.2">
      <c r="E52" s="175" t="s">
        <v>119</v>
      </c>
      <c r="F52" s="162">
        <v>1119</v>
      </c>
    </row>
    <row r="53" spans="1:14" x14ac:dyDescent="0.2">
      <c r="E53" s="175" t="s">
        <v>120</v>
      </c>
      <c r="F53" s="162">
        <v>1061</v>
      </c>
    </row>
    <row r="54" spans="1:14" x14ac:dyDescent="0.2">
      <c r="E54" s="175" t="s">
        <v>121</v>
      </c>
      <c r="F54" s="162">
        <v>1246</v>
      </c>
    </row>
    <row r="55" spans="1:14" x14ac:dyDescent="0.2">
      <c r="E55" s="175" t="s">
        <v>122</v>
      </c>
      <c r="F55" s="162">
        <v>1381</v>
      </c>
    </row>
    <row r="56" spans="1:14" x14ac:dyDescent="0.2">
      <c r="E56" s="175" t="s">
        <v>123</v>
      </c>
      <c r="F56" s="162">
        <v>1560</v>
      </c>
    </row>
    <row r="61" spans="1:14" s="456" customFormat="1" x14ac:dyDescent="0.2">
      <c r="A61" s="455"/>
    </row>
    <row r="62" spans="1:14" s="456" customFormat="1" x14ac:dyDescent="0.2">
      <c r="A62" s="455"/>
    </row>
    <row r="63" spans="1:14" ht="26" x14ac:dyDescent="0.3">
      <c r="C63" s="219" t="s">
        <v>631</v>
      </c>
      <c r="M63" t="s">
        <v>655</v>
      </c>
    </row>
    <row r="64" spans="1:14" x14ac:dyDescent="0.2">
      <c r="C64" s="512" t="s">
        <v>101</v>
      </c>
      <c r="D64" s="513" t="s">
        <v>101</v>
      </c>
      <c r="E64" s="245" t="s">
        <v>390</v>
      </c>
      <c r="F64" s="245" t="s">
        <v>353</v>
      </c>
      <c r="G64" s="245" t="s">
        <v>354</v>
      </c>
      <c r="H64" s="245" t="s">
        <v>117</v>
      </c>
      <c r="I64" s="245" t="s">
        <v>118</v>
      </c>
      <c r="J64" s="245" t="s">
        <v>119</v>
      </c>
      <c r="K64" s="245" t="s">
        <v>120</v>
      </c>
      <c r="L64" s="245" t="s">
        <v>121</v>
      </c>
      <c r="M64" s="245" t="s">
        <v>122</v>
      </c>
      <c r="N64" s="246" t="s">
        <v>123</v>
      </c>
    </row>
    <row r="65" spans="3:17" x14ac:dyDescent="0.2">
      <c r="C65" s="461" t="s">
        <v>635</v>
      </c>
      <c r="D65" s="158" t="s">
        <v>452</v>
      </c>
      <c r="E65" s="164">
        <v>2746.4</v>
      </c>
      <c r="F65" s="164">
        <v>2455.6</v>
      </c>
      <c r="G65" s="164">
        <v>2213.1999999999998</v>
      </c>
      <c r="H65" s="164">
        <v>2708.4</v>
      </c>
      <c r="I65" s="164">
        <v>2599.9</v>
      </c>
      <c r="J65" s="164">
        <v>2680.4</v>
      </c>
      <c r="K65" s="164">
        <v>2090.9</v>
      </c>
      <c r="L65" s="164">
        <v>2244.8000000000002</v>
      </c>
      <c r="M65" s="164">
        <v>2039.3</v>
      </c>
      <c r="N65" s="462">
        <v>1880.6</v>
      </c>
    </row>
    <row r="66" spans="3:17" x14ac:dyDescent="0.2">
      <c r="C66" s="461" t="s">
        <v>634</v>
      </c>
      <c r="D66" s="158" t="s">
        <v>452</v>
      </c>
      <c r="E66" s="162">
        <v>858</v>
      </c>
      <c r="F66" s="162">
        <v>824</v>
      </c>
      <c r="G66" s="162">
        <v>882</v>
      </c>
      <c r="H66" s="162">
        <v>1128</v>
      </c>
      <c r="I66" s="162">
        <v>973</v>
      </c>
      <c r="J66" s="162">
        <v>1119</v>
      </c>
      <c r="K66" s="162">
        <v>1061</v>
      </c>
      <c r="L66" s="162">
        <v>1246</v>
      </c>
      <c r="M66" s="162">
        <v>1381</v>
      </c>
      <c r="N66" s="463">
        <v>1560</v>
      </c>
    </row>
    <row r="67" spans="3:17" x14ac:dyDescent="0.2">
      <c r="C67" s="393" t="s">
        <v>636</v>
      </c>
      <c r="D67" t="s">
        <v>632</v>
      </c>
      <c r="E67" s="274">
        <v>2382.5</v>
      </c>
      <c r="F67" s="274">
        <v>2474</v>
      </c>
      <c r="G67" s="274">
        <v>2551.6</v>
      </c>
      <c r="H67" s="63">
        <v>2608.9</v>
      </c>
      <c r="I67" s="63">
        <v>2673.3</v>
      </c>
      <c r="J67" s="63">
        <v>2789.6</v>
      </c>
      <c r="K67" s="63">
        <v>2822.5</v>
      </c>
      <c r="L67" s="63">
        <v>2863.5</v>
      </c>
      <c r="M67" s="63">
        <v>2894</v>
      </c>
      <c r="N67" s="58">
        <v>2996</v>
      </c>
      <c r="O67" s="61"/>
      <c r="P67" s="61"/>
      <c r="Q67" s="61"/>
    </row>
    <row r="68" spans="3:17" x14ac:dyDescent="0.2">
      <c r="C68" s="397" t="s">
        <v>954</v>
      </c>
      <c r="D68" s="454" t="s">
        <v>632</v>
      </c>
      <c r="E68" s="464">
        <v>406.97544559009549</v>
      </c>
      <c r="F68" s="464">
        <v>353.92312123592563</v>
      </c>
      <c r="G68" s="464">
        <v>307.1156151419558</v>
      </c>
      <c r="H68" s="464">
        <v>369.3403578387954</v>
      </c>
      <c r="I68" s="464">
        <v>345.745388510564</v>
      </c>
      <c r="J68" s="464">
        <v>351.67514858327576</v>
      </c>
      <c r="K68" s="464">
        <v>272.73822429906545</v>
      </c>
      <c r="L68" s="464">
        <v>288.67017282189295</v>
      </c>
      <c r="M68" s="464">
        <v>245.64295454545453</v>
      </c>
      <c r="N68" s="465">
        <v>201.6950642176495</v>
      </c>
    </row>
    <row r="69" spans="3:17" x14ac:dyDescent="0.2">
      <c r="C69" t="s">
        <v>952</v>
      </c>
      <c r="E69" s="183">
        <v>379</v>
      </c>
      <c r="F69" s="183">
        <v>382</v>
      </c>
      <c r="G69" s="183">
        <v>386</v>
      </c>
      <c r="H69" s="183">
        <v>387</v>
      </c>
      <c r="I69" s="183">
        <v>385</v>
      </c>
      <c r="J69" s="183">
        <v>387</v>
      </c>
      <c r="K69" s="183">
        <v>385</v>
      </c>
      <c r="L69" s="183">
        <v>381</v>
      </c>
      <c r="M69" s="183">
        <v>380</v>
      </c>
      <c r="N69" s="183">
        <v>391</v>
      </c>
    </row>
    <row r="70" spans="3:17" x14ac:dyDescent="0.2">
      <c r="E70" s="183"/>
      <c r="F70" s="183"/>
      <c r="G70" s="183"/>
      <c r="H70" s="183"/>
      <c r="I70" s="183"/>
      <c r="J70" s="183"/>
      <c r="K70" s="183"/>
      <c r="L70" s="183"/>
      <c r="M70" s="183"/>
      <c r="N70" s="183"/>
    </row>
    <row r="71" spans="3:17" x14ac:dyDescent="0.2">
      <c r="C71" s="244" t="s">
        <v>950</v>
      </c>
      <c r="D71" s="167"/>
      <c r="E71" s="458">
        <v>6.7483186756337297</v>
      </c>
      <c r="F71" s="458">
        <v>6.9382299506877754</v>
      </c>
      <c r="G71" s="458">
        <v>7.2064066132782223</v>
      </c>
      <c r="H71" s="458">
        <v>7.3330735255910628</v>
      </c>
      <c r="I71" s="458">
        <v>7.5196953781512601</v>
      </c>
      <c r="J71" s="458">
        <v>7.621806689491704</v>
      </c>
      <c r="K71" s="458">
        <v>7.6663254861821901</v>
      </c>
      <c r="L71" s="458">
        <v>7.7763489662128089</v>
      </c>
      <c r="M71" s="458">
        <v>8.3018867924528301</v>
      </c>
      <c r="N71" s="459">
        <v>9.323976306979139</v>
      </c>
    </row>
    <row r="72" spans="3:17" x14ac:dyDescent="0.2">
      <c r="C72" s="397" t="s">
        <v>951</v>
      </c>
      <c r="D72" s="454"/>
      <c r="E72" s="460">
        <f>E65/E71</f>
        <v>406.97544559009549</v>
      </c>
      <c r="F72" s="460">
        <f t="shared" ref="F72:N72" si="5">F65/F71</f>
        <v>353.92312123592563</v>
      </c>
      <c r="G72" s="460">
        <f t="shared" si="5"/>
        <v>307.1156151419558</v>
      </c>
      <c r="H72" s="460">
        <f t="shared" si="5"/>
        <v>369.3403578387954</v>
      </c>
      <c r="I72" s="460">
        <f t="shared" si="5"/>
        <v>345.745388510564</v>
      </c>
      <c r="J72" s="460">
        <f t="shared" si="5"/>
        <v>351.67514858327576</v>
      </c>
      <c r="K72" s="460">
        <f t="shared" si="5"/>
        <v>272.73822429906545</v>
      </c>
      <c r="L72" s="460">
        <f t="shared" si="5"/>
        <v>288.67017282189295</v>
      </c>
      <c r="M72" s="460">
        <f t="shared" si="5"/>
        <v>245.64295454545453</v>
      </c>
      <c r="N72" s="399">
        <f t="shared" si="5"/>
        <v>201.6950642176495</v>
      </c>
    </row>
    <row r="74" spans="3:17" ht="26" x14ac:dyDescent="0.3">
      <c r="C74" s="219" t="s">
        <v>633</v>
      </c>
    </row>
    <row r="75" spans="3:17" x14ac:dyDescent="0.2">
      <c r="C75" s="466" t="s">
        <v>101</v>
      </c>
      <c r="D75" s="245" t="s">
        <v>390</v>
      </c>
      <c r="E75" s="245" t="s">
        <v>353</v>
      </c>
      <c r="F75" s="245" t="s">
        <v>354</v>
      </c>
      <c r="G75" s="245" t="s">
        <v>117</v>
      </c>
      <c r="H75" s="245" t="s">
        <v>118</v>
      </c>
      <c r="I75" s="245" t="s">
        <v>119</v>
      </c>
      <c r="J75" s="245" t="s">
        <v>120</v>
      </c>
      <c r="K75" s="245" t="s">
        <v>121</v>
      </c>
      <c r="L75" s="245" t="s">
        <v>122</v>
      </c>
      <c r="M75" s="246" t="s">
        <v>123</v>
      </c>
    </row>
    <row r="76" spans="3:17" x14ac:dyDescent="0.2">
      <c r="C76" s="470" t="s">
        <v>635</v>
      </c>
      <c r="D76" s="223">
        <f>100*E65/$E65</f>
        <v>100</v>
      </c>
      <c r="E76" s="223">
        <f t="shared" ref="E76:M76" si="6">100*F65/$E65</f>
        <v>89.4115933585785</v>
      </c>
      <c r="F76" s="223">
        <f t="shared" si="6"/>
        <v>80.58549373725603</v>
      </c>
      <c r="G76" s="223">
        <f t="shared" si="6"/>
        <v>98.616370521409848</v>
      </c>
      <c r="H76" s="223">
        <f t="shared" si="6"/>
        <v>94.665744247014274</v>
      </c>
      <c r="I76" s="223">
        <f t="shared" si="6"/>
        <v>97.596854063501311</v>
      </c>
      <c r="J76" s="223">
        <f t="shared" si="6"/>
        <v>76.132391494319833</v>
      </c>
      <c r="K76" s="223">
        <f t="shared" si="6"/>
        <v>81.736090882609972</v>
      </c>
      <c r="L76" s="223">
        <f t="shared" si="6"/>
        <v>74.253568307602677</v>
      </c>
      <c r="M76" s="467">
        <f t="shared" si="6"/>
        <v>68.475094669385371</v>
      </c>
    </row>
    <row r="77" spans="3:17" x14ac:dyDescent="0.2">
      <c r="C77" s="470" t="s">
        <v>634</v>
      </c>
      <c r="D77" s="223">
        <f>100*E66/$E66</f>
        <v>100</v>
      </c>
      <c r="E77" s="223">
        <f t="shared" ref="E77:M77" si="7">100*F66/$E66</f>
        <v>96.037296037296031</v>
      </c>
      <c r="F77" s="223">
        <f t="shared" si="7"/>
        <v>102.7972027972028</v>
      </c>
      <c r="G77" s="223">
        <f t="shared" si="7"/>
        <v>131.46853146853147</v>
      </c>
      <c r="H77" s="223">
        <f t="shared" si="7"/>
        <v>113.40326340326341</v>
      </c>
      <c r="I77" s="223">
        <f t="shared" si="7"/>
        <v>130.41958041958043</v>
      </c>
      <c r="J77" s="223">
        <f t="shared" si="7"/>
        <v>123.65967365967366</v>
      </c>
      <c r="K77" s="223">
        <f t="shared" si="7"/>
        <v>145.22144522144521</v>
      </c>
      <c r="L77" s="223">
        <f t="shared" si="7"/>
        <v>160.95571095571097</v>
      </c>
      <c r="M77" s="467">
        <f t="shared" si="7"/>
        <v>181.81818181818181</v>
      </c>
    </row>
    <row r="78" spans="3:17" x14ac:dyDescent="0.2">
      <c r="C78" s="471" t="s">
        <v>636</v>
      </c>
      <c r="D78" s="223">
        <f>100*E67/$E67</f>
        <v>100</v>
      </c>
      <c r="E78" s="223">
        <f t="shared" ref="E78:M78" si="8">100*F67/$E67</f>
        <v>103.8405036726128</v>
      </c>
      <c r="F78" s="223">
        <f t="shared" si="8"/>
        <v>107.09758656873032</v>
      </c>
      <c r="G78" s="223">
        <f t="shared" si="8"/>
        <v>109.50262329485834</v>
      </c>
      <c r="H78" s="223">
        <f t="shared" si="8"/>
        <v>112.20566631689402</v>
      </c>
      <c r="I78" s="223">
        <f t="shared" si="8"/>
        <v>117.08709338929695</v>
      </c>
      <c r="J78" s="223">
        <f t="shared" si="8"/>
        <v>118.46799580272823</v>
      </c>
      <c r="K78" s="223">
        <f t="shared" si="8"/>
        <v>120.18887722980062</v>
      </c>
      <c r="L78" s="223">
        <f t="shared" si="8"/>
        <v>121.46904512067157</v>
      </c>
      <c r="M78" s="467">
        <f t="shared" si="8"/>
        <v>125.75026232948584</v>
      </c>
    </row>
    <row r="79" spans="3:17" x14ac:dyDescent="0.2">
      <c r="C79" s="472" t="s">
        <v>953</v>
      </c>
      <c r="D79" s="468">
        <f t="shared" ref="D79:M79" si="9">100*E68/$E$68</f>
        <v>100</v>
      </c>
      <c r="E79" s="468">
        <f t="shared" si="9"/>
        <v>86.964244420877421</v>
      </c>
      <c r="F79" s="468">
        <f t="shared" si="9"/>
        <v>75.462934796140445</v>
      </c>
      <c r="G79" s="468">
        <f t="shared" si="9"/>
        <v>90.752491788114895</v>
      </c>
      <c r="H79" s="468">
        <f t="shared" si="9"/>
        <v>84.954852253862455</v>
      </c>
      <c r="I79" s="468">
        <f t="shared" si="9"/>
        <v>86.411883663733846</v>
      </c>
      <c r="J79" s="468">
        <f t="shared" si="9"/>
        <v>67.01589180733194</v>
      </c>
      <c r="K79" s="468">
        <f t="shared" si="9"/>
        <v>70.930611649883346</v>
      </c>
      <c r="L79" s="468">
        <f t="shared" si="9"/>
        <v>60.358175709908899</v>
      </c>
      <c r="M79" s="469">
        <f t="shared" si="9"/>
        <v>49.55951677261536</v>
      </c>
    </row>
    <row r="80" spans="3:17" x14ac:dyDescent="0.2">
      <c r="C80" s="74" t="s">
        <v>166</v>
      </c>
      <c r="D80" s="473">
        <f>100*(E69/$E$69)</f>
        <v>100</v>
      </c>
      <c r="E80" s="473">
        <f t="shared" ref="E80:M80" si="10">100*(F69/$E$69)</f>
        <v>100.79155672823219</v>
      </c>
      <c r="F80" s="473">
        <f t="shared" si="10"/>
        <v>101.84696569920844</v>
      </c>
      <c r="G80" s="473">
        <f t="shared" si="10"/>
        <v>102.11081794195252</v>
      </c>
      <c r="H80" s="473">
        <f t="shared" si="10"/>
        <v>101.58311345646437</v>
      </c>
      <c r="I80" s="473">
        <f t="shared" si="10"/>
        <v>102.11081794195252</v>
      </c>
      <c r="J80" s="473">
        <f t="shared" si="10"/>
        <v>101.58311345646437</v>
      </c>
      <c r="K80" s="473">
        <f t="shared" si="10"/>
        <v>100.52770448548813</v>
      </c>
      <c r="L80" s="473">
        <f t="shared" si="10"/>
        <v>100.26385224274405</v>
      </c>
      <c r="M80" s="473">
        <f t="shared" si="10"/>
        <v>103.16622691292876</v>
      </c>
    </row>
    <row r="81" spans="1:14" x14ac:dyDescent="0.2">
      <c r="C81" s="74"/>
      <c r="D81" s="473"/>
      <c r="E81" s="473"/>
      <c r="F81" s="473"/>
      <c r="G81" s="473"/>
      <c r="H81" s="473"/>
      <c r="I81" s="473"/>
      <c r="J81" s="473"/>
      <c r="K81" s="473"/>
      <c r="L81" s="473"/>
      <c r="M81" s="473"/>
    </row>
    <row r="82" spans="1:14" x14ac:dyDescent="0.2">
      <c r="A82" s="293" t="s">
        <v>762</v>
      </c>
    </row>
    <row r="84" spans="1:14" s="456" customFormat="1" x14ac:dyDescent="0.2">
      <c r="A84" s="455"/>
    </row>
    <row r="85" spans="1:14" s="456" customFormat="1" x14ac:dyDescent="0.2">
      <c r="A85" s="455"/>
    </row>
    <row r="86" spans="1:14" s="456" customFormat="1" ht="24" x14ac:dyDescent="0.3">
      <c r="A86" s="455"/>
      <c r="C86" s="457" t="s">
        <v>949</v>
      </c>
    </row>
    <row r="87" spans="1:14" s="456" customFormat="1" x14ac:dyDescent="0.2">
      <c r="A87" s="455"/>
    </row>
    <row r="92" spans="1:14" ht="26" x14ac:dyDescent="0.3">
      <c r="C92" s="219" t="s">
        <v>759</v>
      </c>
    </row>
    <row r="95" spans="1:14" x14ac:dyDescent="0.2">
      <c r="J95" s="1" t="s">
        <v>730</v>
      </c>
      <c r="K95" s="1" t="s">
        <v>721</v>
      </c>
      <c r="L95" s="1" t="s">
        <v>892</v>
      </c>
      <c r="M95" s="1" t="s">
        <v>731</v>
      </c>
      <c r="N95" s="1" t="s">
        <v>760</v>
      </c>
    </row>
    <row r="96" spans="1:14" x14ac:dyDescent="0.2">
      <c r="J96">
        <v>1</v>
      </c>
      <c r="K96" t="s">
        <v>722</v>
      </c>
      <c r="L96" t="s">
        <v>780</v>
      </c>
    </row>
    <row r="97" spans="10:12" x14ac:dyDescent="0.2">
      <c r="J97">
        <v>2</v>
      </c>
      <c r="K97" t="s">
        <v>729</v>
      </c>
      <c r="L97" s="321" t="s">
        <v>888</v>
      </c>
    </row>
    <row r="98" spans="10:12" x14ac:dyDescent="0.2">
      <c r="J98">
        <v>3</v>
      </c>
      <c r="K98" t="s">
        <v>723</v>
      </c>
      <c r="L98" t="s">
        <v>781</v>
      </c>
    </row>
    <row r="99" spans="10:12" x14ac:dyDescent="0.2">
      <c r="J99">
        <v>4</v>
      </c>
      <c r="K99" t="s">
        <v>724</v>
      </c>
      <c r="L99" t="s">
        <v>782</v>
      </c>
    </row>
    <row r="118" spans="1:18" s="323" customFormat="1" ht="26" x14ac:dyDescent="0.3">
      <c r="A118" s="322"/>
      <c r="C118" s="324" t="s">
        <v>761</v>
      </c>
    </row>
    <row r="120" spans="1:18" ht="26" x14ac:dyDescent="0.3">
      <c r="C120" s="219" t="s">
        <v>637</v>
      </c>
    </row>
    <row r="121" spans="1:18" ht="26" x14ac:dyDescent="0.3">
      <c r="C121" s="220" t="s">
        <v>460</v>
      </c>
      <c r="D121" s="221"/>
      <c r="E121" s="221"/>
      <c r="F121" s="221"/>
      <c r="G121" s="221"/>
      <c r="H121" s="221"/>
      <c r="I121" s="221"/>
      <c r="J121" s="221"/>
      <c r="K121" s="221"/>
      <c r="L121" s="221"/>
      <c r="M121" s="221"/>
      <c r="N121" s="221"/>
      <c r="O121" s="221"/>
      <c r="P121" s="219" t="s">
        <v>766</v>
      </c>
    </row>
    <row r="122" spans="1:18" x14ac:dyDescent="0.2">
      <c r="C122" s="149" t="s">
        <v>461</v>
      </c>
      <c r="D122" s="149" t="s">
        <v>118</v>
      </c>
      <c r="E122" s="149" t="s">
        <v>119</v>
      </c>
      <c r="F122" s="149" t="s">
        <v>120</v>
      </c>
      <c r="G122" s="149" t="s">
        <v>121</v>
      </c>
      <c r="H122" s="149" t="s">
        <v>122</v>
      </c>
      <c r="I122" s="149" t="s">
        <v>123</v>
      </c>
      <c r="J122" s="149" t="s">
        <v>124</v>
      </c>
      <c r="K122" s="149" t="s">
        <v>125</v>
      </c>
      <c r="L122" s="149" t="s">
        <v>102</v>
      </c>
      <c r="P122" s="342" t="s">
        <v>461</v>
      </c>
      <c r="Q122" s="342" t="s">
        <v>118</v>
      </c>
      <c r="R122" s="342" t="s">
        <v>102</v>
      </c>
    </row>
    <row r="123" spans="1:18" x14ac:dyDescent="0.2">
      <c r="C123" s="325" t="s">
        <v>462</v>
      </c>
      <c r="D123" s="326">
        <v>35.9</v>
      </c>
      <c r="E123" s="326">
        <v>34.700000000000003</v>
      </c>
      <c r="F123" s="326">
        <v>34.299999999999997</v>
      </c>
      <c r="G123" s="326">
        <v>34.4</v>
      </c>
      <c r="H123" s="326">
        <v>33.299999999999997</v>
      </c>
      <c r="I123" s="326">
        <v>32.5</v>
      </c>
      <c r="J123" s="326">
        <v>32.200000000000003</v>
      </c>
      <c r="K123" s="326">
        <v>31.9</v>
      </c>
      <c r="L123" s="326">
        <v>32.1</v>
      </c>
      <c r="P123" s="339" t="s">
        <v>462</v>
      </c>
      <c r="Q123" s="333">
        <v>35.9</v>
      </c>
      <c r="R123" s="333">
        <v>32.1</v>
      </c>
    </row>
    <row r="124" spans="1:18" x14ac:dyDescent="0.2">
      <c r="C124" s="150" t="s">
        <v>463</v>
      </c>
      <c r="D124" s="228">
        <v>0.4</v>
      </c>
      <c r="E124" s="228">
        <v>2.8</v>
      </c>
      <c r="F124" s="228">
        <v>2.4</v>
      </c>
      <c r="G124" s="228">
        <v>2.4</v>
      </c>
      <c r="H124" s="228">
        <v>3.9</v>
      </c>
      <c r="I124" s="228">
        <v>5.7</v>
      </c>
      <c r="J124" s="228">
        <v>7</v>
      </c>
      <c r="K124" s="228">
        <v>7</v>
      </c>
      <c r="L124" s="228">
        <v>7</v>
      </c>
      <c r="P124" s="340" t="s">
        <v>463</v>
      </c>
      <c r="Q124" s="334">
        <v>0.4</v>
      </c>
      <c r="R124" s="334">
        <v>7</v>
      </c>
    </row>
    <row r="125" spans="1:18" x14ac:dyDescent="0.2">
      <c r="C125" s="150" t="s">
        <v>464</v>
      </c>
      <c r="D125" s="228">
        <v>5.6</v>
      </c>
      <c r="E125" s="228">
        <v>5.6</v>
      </c>
      <c r="F125" s="228">
        <v>5.6</v>
      </c>
      <c r="G125" s="228">
        <v>5.6</v>
      </c>
      <c r="H125" s="228">
        <v>5.6</v>
      </c>
      <c r="I125" s="228">
        <v>5.5</v>
      </c>
      <c r="J125" s="228">
        <v>5.3</v>
      </c>
      <c r="K125" s="228">
        <v>5.4</v>
      </c>
      <c r="L125" s="228">
        <v>5.8</v>
      </c>
      <c r="P125" s="341" t="s">
        <v>464</v>
      </c>
      <c r="Q125" s="335">
        <v>5.6</v>
      </c>
      <c r="R125" s="335">
        <v>5.8</v>
      </c>
    </row>
    <row r="126" spans="1:18" x14ac:dyDescent="0.2">
      <c r="C126" s="150" t="s">
        <v>465</v>
      </c>
      <c r="D126" s="228">
        <v>5.4</v>
      </c>
      <c r="E126" s="228">
        <v>5.3</v>
      </c>
      <c r="F126" s="228">
        <v>5.3</v>
      </c>
      <c r="G126" s="228">
        <v>5.0999999999999996</v>
      </c>
      <c r="H126" s="228">
        <v>5</v>
      </c>
      <c r="I126" s="228">
        <v>4.9000000000000004</v>
      </c>
      <c r="J126" s="228">
        <v>4.5999999999999996</v>
      </c>
      <c r="K126" s="228">
        <v>4.7</v>
      </c>
      <c r="L126" s="228">
        <v>4.8</v>
      </c>
      <c r="P126" s="340" t="s">
        <v>465</v>
      </c>
      <c r="Q126" s="334">
        <v>5.4</v>
      </c>
      <c r="R126" s="334">
        <v>4.8</v>
      </c>
    </row>
    <row r="127" spans="1:18" x14ac:dyDescent="0.2">
      <c r="C127" s="150" t="s">
        <v>466</v>
      </c>
      <c r="D127" s="228">
        <v>4.3</v>
      </c>
      <c r="E127" s="228">
        <v>4.2</v>
      </c>
      <c r="F127" s="228">
        <v>4.2</v>
      </c>
      <c r="G127" s="228">
        <v>4.0999999999999996</v>
      </c>
      <c r="H127" s="228">
        <v>4</v>
      </c>
      <c r="I127" s="228">
        <v>4</v>
      </c>
      <c r="J127" s="228">
        <v>3.8</v>
      </c>
      <c r="K127" s="228">
        <v>3.9</v>
      </c>
      <c r="L127" s="228">
        <v>4.0999999999999996</v>
      </c>
      <c r="P127" s="341" t="s">
        <v>466</v>
      </c>
      <c r="Q127" s="335">
        <v>4.3</v>
      </c>
      <c r="R127" s="335">
        <v>4.0999999999999996</v>
      </c>
    </row>
    <row r="128" spans="1:18" x14ac:dyDescent="0.2">
      <c r="C128" s="150" t="s">
        <v>467</v>
      </c>
      <c r="D128" s="228">
        <v>3.8</v>
      </c>
      <c r="E128" s="228">
        <v>3.8</v>
      </c>
      <c r="F128" s="228">
        <v>3.7</v>
      </c>
      <c r="G128" s="228">
        <v>3.9</v>
      </c>
      <c r="H128" s="228">
        <v>4.0999999999999996</v>
      </c>
      <c r="I128" s="228">
        <v>4.3</v>
      </c>
      <c r="J128" s="228">
        <v>3.7</v>
      </c>
      <c r="K128" s="228">
        <v>3.7</v>
      </c>
      <c r="L128" s="228">
        <v>3.8</v>
      </c>
      <c r="P128" s="340" t="s">
        <v>467</v>
      </c>
      <c r="Q128" s="334">
        <v>3.8</v>
      </c>
      <c r="R128" s="334">
        <v>3.8</v>
      </c>
    </row>
    <row r="129" spans="3:18" x14ac:dyDescent="0.2">
      <c r="C129" s="150" t="s">
        <v>468</v>
      </c>
      <c r="D129" s="228">
        <v>2.6</v>
      </c>
      <c r="E129" s="228">
        <v>2.7</v>
      </c>
      <c r="F129" s="228">
        <v>2.9</v>
      </c>
      <c r="G129" s="228">
        <v>3.1</v>
      </c>
      <c r="H129" s="228">
        <v>3.2</v>
      </c>
      <c r="I129" s="228">
        <v>3.2</v>
      </c>
      <c r="J129" s="228">
        <v>3.2</v>
      </c>
      <c r="K129" s="228">
        <v>3.2</v>
      </c>
      <c r="L129" s="228">
        <v>3.3</v>
      </c>
      <c r="P129" s="341" t="s">
        <v>468</v>
      </c>
      <c r="Q129" s="335">
        <v>2.6</v>
      </c>
      <c r="R129" s="335">
        <v>3.3</v>
      </c>
    </row>
    <row r="130" spans="3:18" x14ac:dyDescent="0.2">
      <c r="C130" s="150" t="s">
        <v>469</v>
      </c>
      <c r="D130" s="228">
        <v>6.1</v>
      </c>
      <c r="E130" s="228">
        <v>3.9</v>
      </c>
      <c r="F130" s="228">
        <v>3.8</v>
      </c>
      <c r="G130" s="228">
        <v>3.6</v>
      </c>
      <c r="H130" s="228">
        <v>3.4</v>
      </c>
      <c r="I130" s="228">
        <v>3.3</v>
      </c>
      <c r="J130" s="228">
        <v>3.1</v>
      </c>
      <c r="K130" s="228">
        <v>2.9</v>
      </c>
      <c r="L130" s="228">
        <v>2.9</v>
      </c>
      <c r="P130" s="340" t="s">
        <v>469</v>
      </c>
      <c r="Q130" s="334">
        <v>6.1</v>
      </c>
      <c r="R130" s="334">
        <v>2.9</v>
      </c>
    </row>
    <row r="131" spans="3:18" x14ac:dyDescent="0.2">
      <c r="C131" s="150" t="s">
        <v>470</v>
      </c>
      <c r="D131" s="228">
        <v>2</v>
      </c>
      <c r="E131" s="228">
        <v>2.2000000000000002</v>
      </c>
      <c r="F131" s="228">
        <v>2.5</v>
      </c>
      <c r="G131" s="228">
        <v>2.8</v>
      </c>
      <c r="H131" s="228">
        <v>2.8</v>
      </c>
      <c r="I131" s="228">
        <v>2.8</v>
      </c>
      <c r="J131" s="228">
        <v>2.7</v>
      </c>
      <c r="K131" s="228">
        <v>2.7</v>
      </c>
      <c r="L131" s="228">
        <v>2.5</v>
      </c>
      <c r="P131" s="341" t="s">
        <v>470</v>
      </c>
      <c r="Q131" s="335">
        <v>2</v>
      </c>
      <c r="R131" s="335">
        <v>2.5</v>
      </c>
    </row>
    <row r="132" spans="3:18" x14ac:dyDescent="0.2">
      <c r="C132" s="150" t="s">
        <v>472</v>
      </c>
      <c r="D132" s="228">
        <v>1.8</v>
      </c>
      <c r="E132" s="228">
        <v>1.8</v>
      </c>
      <c r="F132" s="228">
        <v>1.8</v>
      </c>
      <c r="G132" s="228">
        <v>1.6</v>
      </c>
      <c r="H132" s="228">
        <v>1.6</v>
      </c>
      <c r="I132" s="228">
        <v>1.6</v>
      </c>
      <c r="J132" s="228">
        <v>1.5</v>
      </c>
      <c r="K132" s="228">
        <v>1.6</v>
      </c>
      <c r="L132" s="228">
        <v>1.7</v>
      </c>
      <c r="P132" s="343" t="s">
        <v>472</v>
      </c>
      <c r="Q132" s="344">
        <v>1.8</v>
      </c>
      <c r="R132" s="344">
        <v>1.7</v>
      </c>
    </row>
    <row r="133" spans="3:18" x14ac:dyDescent="0.2">
      <c r="C133" s="150" t="s">
        <v>471</v>
      </c>
      <c r="D133" s="228">
        <v>1.7</v>
      </c>
      <c r="E133" s="228">
        <v>1.7</v>
      </c>
      <c r="F133" s="228">
        <v>1.8</v>
      </c>
      <c r="G133" s="228">
        <v>1.8</v>
      </c>
      <c r="H133" s="228">
        <v>1.8</v>
      </c>
      <c r="I133" s="228">
        <v>1.8</v>
      </c>
      <c r="J133" s="228">
        <v>1.7</v>
      </c>
      <c r="K133" s="228">
        <v>1.7</v>
      </c>
      <c r="L133" s="228">
        <v>1.7</v>
      </c>
    </row>
    <row r="134" spans="3:18" x14ac:dyDescent="0.2">
      <c r="C134" s="150" t="s">
        <v>473</v>
      </c>
      <c r="D134" s="228">
        <v>0.9</v>
      </c>
      <c r="E134" s="228">
        <v>1</v>
      </c>
      <c r="F134" s="228">
        <v>1.1000000000000001</v>
      </c>
      <c r="G134" s="228">
        <v>1.2</v>
      </c>
      <c r="H134" s="228">
        <v>1.3</v>
      </c>
      <c r="I134" s="228">
        <v>1.3</v>
      </c>
      <c r="J134" s="228">
        <v>1.4</v>
      </c>
      <c r="K134" s="228">
        <v>1.4</v>
      </c>
      <c r="L134" s="228">
        <v>1.5</v>
      </c>
    </row>
    <row r="135" spans="3:18" x14ac:dyDescent="0.2">
      <c r="C135" s="150" t="s">
        <v>474</v>
      </c>
      <c r="D135" s="228">
        <v>0.6</v>
      </c>
      <c r="E135" s="228">
        <v>0.5</v>
      </c>
      <c r="F135" s="228">
        <v>0.5</v>
      </c>
      <c r="G135" s="228">
        <v>0.6</v>
      </c>
      <c r="H135" s="228">
        <v>0.6</v>
      </c>
      <c r="I135" s="228">
        <v>0.6</v>
      </c>
      <c r="J135" s="228">
        <v>1.4</v>
      </c>
      <c r="K135" s="228">
        <v>1.4</v>
      </c>
      <c r="L135" s="228">
        <v>1.4</v>
      </c>
    </row>
    <row r="136" spans="3:18" x14ac:dyDescent="0.2">
      <c r="C136" s="150" t="s">
        <v>476</v>
      </c>
      <c r="D136" s="228">
        <v>1.2</v>
      </c>
      <c r="E136" s="228">
        <v>1.2</v>
      </c>
      <c r="F136" s="228">
        <v>1.2</v>
      </c>
      <c r="G136" s="228">
        <v>1.3</v>
      </c>
      <c r="H136" s="228">
        <v>1.3</v>
      </c>
      <c r="I136" s="228">
        <v>1.2</v>
      </c>
      <c r="J136" s="228">
        <v>1.2</v>
      </c>
      <c r="K136" s="228">
        <v>1.2</v>
      </c>
      <c r="L136" s="228">
        <v>1.2</v>
      </c>
    </row>
    <row r="137" spans="3:18" x14ac:dyDescent="0.2">
      <c r="C137" s="150" t="s">
        <v>475</v>
      </c>
      <c r="D137" s="228">
        <v>1.1000000000000001</v>
      </c>
      <c r="E137" s="228">
        <v>2.8</v>
      </c>
      <c r="F137" s="228">
        <v>2.7</v>
      </c>
      <c r="G137" s="228">
        <v>2.5</v>
      </c>
      <c r="H137" s="228">
        <v>2.2999999999999998</v>
      </c>
      <c r="I137" s="228">
        <v>2.1</v>
      </c>
      <c r="J137" s="228">
        <v>2</v>
      </c>
      <c r="K137" s="228">
        <v>1.8</v>
      </c>
      <c r="L137" s="228">
        <v>1.2</v>
      </c>
    </row>
    <row r="138" spans="3:18" x14ac:dyDescent="0.2">
      <c r="C138" s="150" t="s">
        <v>478</v>
      </c>
      <c r="D138" s="228">
        <v>1.2</v>
      </c>
      <c r="E138" s="228">
        <v>1.2</v>
      </c>
      <c r="F138" s="228">
        <v>1.2</v>
      </c>
      <c r="G138" s="228">
        <v>1.2</v>
      </c>
      <c r="H138" s="228">
        <v>1.1000000000000001</v>
      </c>
      <c r="I138" s="228">
        <v>1.1000000000000001</v>
      </c>
      <c r="J138" s="228">
        <v>1</v>
      </c>
      <c r="K138" s="228">
        <v>1.1000000000000001</v>
      </c>
      <c r="L138" s="228">
        <v>1.1000000000000001</v>
      </c>
    </row>
    <row r="139" spans="3:18" x14ac:dyDescent="0.2">
      <c r="C139" s="150" t="s">
        <v>477</v>
      </c>
      <c r="D139" s="228">
        <v>1.1000000000000001</v>
      </c>
      <c r="E139" s="228">
        <v>1.1000000000000001</v>
      </c>
      <c r="F139" s="228">
        <v>1.1000000000000001</v>
      </c>
      <c r="G139" s="228">
        <v>1.1000000000000001</v>
      </c>
      <c r="H139" s="228">
        <v>1.2</v>
      </c>
      <c r="I139" s="228">
        <v>1.2</v>
      </c>
      <c r="J139" s="228">
        <v>1.2</v>
      </c>
      <c r="K139" s="228">
        <v>1.2</v>
      </c>
      <c r="L139" s="228">
        <v>1.1000000000000001</v>
      </c>
    </row>
    <row r="140" spans="3:18" x14ac:dyDescent="0.2">
      <c r="C140" s="150" t="s">
        <v>479</v>
      </c>
      <c r="D140" s="228">
        <v>1.4</v>
      </c>
      <c r="E140" s="228">
        <v>1.4</v>
      </c>
      <c r="F140" s="228">
        <v>1.3</v>
      </c>
      <c r="G140" s="228">
        <v>1.2</v>
      </c>
      <c r="H140" s="228">
        <v>1.2</v>
      </c>
      <c r="I140" s="228">
        <v>1.2</v>
      </c>
      <c r="J140" s="228">
        <v>0.8</v>
      </c>
      <c r="K140" s="228">
        <v>0.8</v>
      </c>
      <c r="L140" s="228">
        <v>0.7</v>
      </c>
    </row>
    <row r="141" spans="3:18" x14ac:dyDescent="0.2">
      <c r="C141" s="150" t="s">
        <v>480</v>
      </c>
      <c r="D141" s="228">
        <v>0.7</v>
      </c>
      <c r="E141" s="228">
        <v>0.7</v>
      </c>
      <c r="F141" s="228">
        <v>0.7</v>
      </c>
      <c r="G141" s="228">
        <v>0.7</v>
      </c>
      <c r="H141" s="228">
        <v>0.7</v>
      </c>
      <c r="I141" s="228">
        <v>0.6</v>
      </c>
      <c r="J141" s="228">
        <v>0.7</v>
      </c>
      <c r="K141" s="228">
        <v>0.7</v>
      </c>
      <c r="L141" s="228">
        <v>0.7</v>
      </c>
    </row>
    <row r="142" spans="3:18" x14ac:dyDescent="0.2">
      <c r="C142" s="150" t="s">
        <v>481</v>
      </c>
      <c r="D142" s="228">
        <v>0.7</v>
      </c>
      <c r="E142" s="228">
        <v>0.7</v>
      </c>
      <c r="F142" s="228">
        <v>0.7</v>
      </c>
      <c r="G142" s="228">
        <v>0.7</v>
      </c>
      <c r="H142" s="228">
        <v>0.7</v>
      </c>
      <c r="I142" s="228">
        <v>0.6</v>
      </c>
      <c r="J142" s="228">
        <v>0.6</v>
      </c>
      <c r="K142" s="228">
        <v>0.6</v>
      </c>
      <c r="L142" s="228">
        <v>0.6</v>
      </c>
    </row>
    <row r="143" spans="3:18" x14ac:dyDescent="0.2">
      <c r="C143" s="150" t="s">
        <v>482</v>
      </c>
      <c r="D143" s="228">
        <v>0.7</v>
      </c>
      <c r="E143" s="228">
        <v>0.6</v>
      </c>
      <c r="F143" s="228">
        <v>0.6</v>
      </c>
      <c r="G143" s="228">
        <v>0.6</v>
      </c>
      <c r="H143" s="228">
        <v>0.6</v>
      </c>
      <c r="I143" s="228">
        <v>0.6</v>
      </c>
      <c r="J143" s="228">
        <v>0.6</v>
      </c>
      <c r="K143" s="228">
        <v>0.6</v>
      </c>
      <c r="L143" s="228">
        <v>0.6</v>
      </c>
    </row>
    <row r="144" spans="3:18" x14ac:dyDescent="0.2">
      <c r="C144" s="150" t="s">
        <v>484</v>
      </c>
      <c r="D144" s="228">
        <v>0.6</v>
      </c>
      <c r="E144" s="228">
        <v>0.6</v>
      </c>
      <c r="F144" s="228">
        <v>0.6</v>
      </c>
      <c r="G144" s="228">
        <v>0.6</v>
      </c>
      <c r="H144" s="228">
        <v>0.6</v>
      </c>
      <c r="I144" s="228">
        <v>0.6</v>
      </c>
      <c r="J144" s="228">
        <v>0.6</v>
      </c>
      <c r="K144" s="228">
        <v>0.6</v>
      </c>
      <c r="L144" s="228">
        <v>0.6</v>
      </c>
    </row>
    <row r="145" spans="3:12" x14ac:dyDescent="0.2">
      <c r="C145" s="150" t="s">
        <v>483</v>
      </c>
      <c r="D145" s="228">
        <v>0.4</v>
      </c>
      <c r="E145" s="228">
        <v>0.4</v>
      </c>
      <c r="F145" s="228">
        <v>0.5</v>
      </c>
      <c r="G145" s="228">
        <v>0.5</v>
      </c>
      <c r="H145" s="228">
        <v>0.6</v>
      </c>
      <c r="I145" s="228">
        <v>0.6</v>
      </c>
      <c r="J145" s="228">
        <v>0.6</v>
      </c>
      <c r="K145" s="228">
        <v>0.6</v>
      </c>
      <c r="L145" s="228">
        <v>0.6</v>
      </c>
    </row>
    <row r="146" spans="3:12" x14ac:dyDescent="0.2">
      <c r="C146" s="224" t="s">
        <v>486</v>
      </c>
      <c r="D146" s="229" t="s">
        <v>133</v>
      </c>
      <c r="E146" s="230">
        <v>0</v>
      </c>
      <c r="F146" s="230">
        <v>0.1</v>
      </c>
      <c r="G146" s="230">
        <v>0.2</v>
      </c>
      <c r="H146" s="230">
        <v>0.3</v>
      </c>
      <c r="I146" s="230">
        <v>0.3</v>
      </c>
      <c r="J146" s="230">
        <v>0.3</v>
      </c>
      <c r="K146" s="230">
        <v>0.3</v>
      </c>
      <c r="L146" s="230">
        <v>0.3</v>
      </c>
    </row>
    <row r="147" spans="3:12" x14ac:dyDescent="0.2">
      <c r="C147" s="150" t="s">
        <v>485</v>
      </c>
      <c r="D147" s="228">
        <v>0.4</v>
      </c>
      <c r="E147" s="228">
        <v>0.4</v>
      </c>
      <c r="F147" s="228">
        <v>0.5</v>
      </c>
      <c r="G147" s="228">
        <v>0.4</v>
      </c>
      <c r="H147" s="228">
        <v>0.4</v>
      </c>
      <c r="I147" s="228">
        <v>0.3</v>
      </c>
      <c r="J147" s="228">
        <v>0.3</v>
      </c>
      <c r="K147" s="228">
        <v>0.3</v>
      </c>
      <c r="L147" s="228">
        <v>0.3</v>
      </c>
    </row>
    <row r="148" spans="3:12" x14ac:dyDescent="0.2">
      <c r="C148" s="150" t="s">
        <v>487</v>
      </c>
      <c r="D148" s="228">
        <v>0.2</v>
      </c>
      <c r="E148" s="228">
        <v>0.3</v>
      </c>
      <c r="F148" s="228">
        <v>0.3</v>
      </c>
      <c r="G148" s="228">
        <v>0.3</v>
      </c>
      <c r="H148" s="228">
        <v>0.2</v>
      </c>
      <c r="I148" s="228">
        <v>0.2</v>
      </c>
      <c r="J148" s="228">
        <v>0.2</v>
      </c>
      <c r="K148" s="228">
        <v>0.3</v>
      </c>
      <c r="L148" s="228">
        <v>0.3</v>
      </c>
    </row>
    <row r="149" spans="3:12" x14ac:dyDescent="0.2">
      <c r="C149" s="150" t="s">
        <v>488</v>
      </c>
      <c r="D149" s="228">
        <v>0.2</v>
      </c>
      <c r="E149" s="228">
        <v>0.2</v>
      </c>
      <c r="F149" s="228">
        <v>0.3</v>
      </c>
      <c r="G149" s="228">
        <v>0.3</v>
      </c>
      <c r="H149" s="228">
        <v>0.3</v>
      </c>
      <c r="I149" s="228">
        <v>0.3</v>
      </c>
      <c r="J149" s="228">
        <v>0.3</v>
      </c>
      <c r="K149" s="228">
        <v>0.3</v>
      </c>
      <c r="L149" s="228">
        <v>0.3</v>
      </c>
    </row>
    <row r="150" spans="3:12" x14ac:dyDescent="0.2">
      <c r="C150" s="224" t="s">
        <v>490</v>
      </c>
      <c r="D150" s="229" t="s">
        <v>133</v>
      </c>
      <c r="E150" s="230">
        <v>0</v>
      </c>
      <c r="F150" s="230">
        <v>0.1</v>
      </c>
      <c r="G150" s="230">
        <v>0.2</v>
      </c>
      <c r="H150" s="230">
        <v>0.2</v>
      </c>
      <c r="I150" s="230">
        <v>0.2</v>
      </c>
      <c r="J150" s="230">
        <v>0.2</v>
      </c>
      <c r="K150" s="230">
        <v>0.2</v>
      </c>
      <c r="L150" s="230">
        <v>0.2</v>
      </c>
    </row>
    <row r="151" spans="3:12" x14ac:dyDescent="0.2">
      <c r="C151" s="150" t="s">
        <v>489</v>
      </c>
      <c r="D151" s="228">
        <v>0.6</v>
      </c>
      <c r="E151" s="228">
        <v>0.5</v>
      </c>
      <c r="F151" s="228">
        <v>0.5</v>
      </c>
      <c r="G151" s="228">
        <v>0.4</v>
      </c>
      <c r="H151" s="228">
        <v>0.2</v>
      </c>
      <c r="I151" s="228">
        <v>0.2</v>
      </c>
      <c r="J151" s="228">
        <v>0.2</v>
      </c>
      <c r="K151" s="228">
        <v>0.2</v>
      </c>
      <c r="L151" s="228">
        <v>0.2</v>
      </c>
    </row>
    <row r="152" spans="3:12" x14ac:dyDescent="0.2">
      <c r="C152" s="150" t="s">
        <v>491</v>
      </c>
      <c r="D152" s="228">
        <v>0.1</v>
      </c>
      <c r="E152" s="228">
        <v>0.1</v>
      </c>
      <c r="F152" s="228">
        <v>0.1</v>
      </c>
      <c r="G152" s="228">
        <v>0.2</v>
      </c>
      <c r="H152" s="228">
        <v>0.2</v>
      </c>
      <c r="I152" s="228">
        <v>0.2</v>
      </c>
      <c r="J152" s="228">
        <v>0.2</v>
      </c>
      <c r="K152" s="228">
        <v>0.2</v>
      </c>
      <c r="L152" s="228">
        <v>0.2</v>
      </c>
    </row>
    <row r="153" spans="3:12" x14ac:dyDescent="0.2">
      <c r="C153" s="150" t="s">
        <v>493</v>
      </c>
      <c r="D153" s="228">
        <v>0.1</v>
      </c>
      <c r="E153" s="228">
        <v>0.1</v>
      </c>
      <c r="F153" s="228">
        <v>0.1</v>
      </c>
      <c r="G153" s="228">
        <v>0.1</v>
      </c>
      <c r="H153" s="228">
        <v>0.1</v>
      </c>
      <c r="I153" s="228">
        <v>0.2</v>
      </c>
      <c r="J153" s="228">
        <v>0.2</v>
      </c>
      <c r="K153" s="228">
        <v>0.2</v>
      </c>
      <c r="L153" s="228">
        <v>0.2</v>
      </c>
    </row>
    <row r="154" spans="3:12" x14ac:dyDescent="0.2">
      <c r="C154" s="150" t="s">
        <v>492</v>
      </c>
      <c r="D154" s="228">
        <v>0</v>
      </c>
      <c r="E154" s="228">
        <v>0</v>
      </c>
      <c r="F154" s="228">
        <v>0.1</v>
      </c>
      <c r="G154" s="228">
        <v>0.1</v>
      </c>
      <c r="H154" s="228">
        <v>0.1</v>
      </c>
      <c r="I154" s="228">
        <v>0.1</v>
      </c>
      <c r="J154" s="228">
        <v>0.2</v>
      </c>
      <c r="K154" s="228">
        <v>0.2</v>
      </c>
      <c r="L154" s="228">
        <v>0.2</v>
      </c>
    </row>
    <row r="155" spans="3:12" x14ac:dyDescent="0.2">
      <c r="C155" s="224" t="s">
        <v>494</v>
      </c>
      <c r="D155" s="229" t="s">
        <v>133</v>
      </c>
      <c r="E155" s="229" t="s">
        <v>133</v>
      </c>
      <c r="F155" s="230">
        <v>0</v>
      </c>
      <c r="G155" s="230">
        <v>0.1</v>
      </c>
      <c r="H155" s="230">
        <v>0.1</v>
      </c>
      <c r="I155" s="230">
        <v>0.1</v>
      </c>
      <c r="J155" s="230">
        <v>0.1</v>
      </c>
      <c r="K155" s="230">
        <v>0.1</v>
      </c>
      <c r="L155" s="230">
        <v>0.1</v>
      </c>
    </row>
    <row r="156" spans="3:12" x14ac:dyDescent="0.2">
      <c r="C156" s="150" t="s">
        <v>495</v>
      </c>
      <c r="D156" s="228">
        <v>0.1</v>
      </c>
      <c r="E156" s="228">
        <v>0.1</v>
      </c>
      <c r="F156" s="228">
        <v>0.1</v>
      </c>
      <c r="G156" s="228">
        <v>0.1</v>
      </c>
      <c r="H156" s="228">
        <v>0.1</v>
      </c>
      <c r="I156" s="228">
        <v>0.1</v>
      </c>
      <c r="J156" s="228">
        <v>0.1</v>
      </c>
      <c r="K156" s="228">
        <v>0.1</v>
      </c>
      <c r="L156" s="228">
        <v>0.1</v>
      </c>
    </row>
    <row r="157" spans="3:12" x14ac:dyDescent="0.2">
      <c r="C157" s="225" t="s">
        <v>496</v>
      </c>
      <c r="D157" s="231">
        <v>8.9</v>
      </c>
      <c r="E157" s="231">
        <v>8.3000000000000007</v>
      </c>
      <c r="F157" s="231">
        <v>8</v>
      </c>
      <c r="G157" s="231">
        <v>7.6</v>
      </c>
      <c r="H157" s="231">
        <v>7.5</v>
      </c>
      <c r="I157" s="231">
        <v>7.4</v>
      </c>
      <c r="J157" s="231">
        <v>7.1</v>
      </c>
      <c r="K157" s="231">
        <v>7.2</v>
      </c>
      <c r="L157" s="231">
        <v>7.4</v>
      </c>
    </row>
    <row r="158" spans="3:12" x14ac:dyDescent="0.2">
      <c r="C158" s="226" t="s">
        <v>497</v>
      </c>
      <c r="D158" s="232">
        <v>9.3000000000000007</v>
      </c>
      <c r="E158" s="232">
        <v>8.9</v>
      </c>
      <c r="F158" s="232">
        <v>9.3000000000000007</v>
      </c>
      <c r="G158" s="232">
        <v>9.6999999999999993</v>
      </c>
      <c r="H158" s="232">
        <v>9.8000000000000007</v>
      </c>
      <c r="I158" s="232">
        <v>9.5</v>
      </c>
      <c r="J158" s="232">
        <v>9.8000000000000007</v>
      </c>
      <c r="K158" s="232">
        <v>9.8000000000000007</v>
      </c>
      <c r="L158" s="232">
        <v>9.5</v>
      </c>
    </row>
    <row r="159" spans="3:12" x14ac:dyDescent="0.2">
      <c r="C159" s="168" t="s">
        <v>309</v>
      </c>
      <c r="D159" s="234">
        <f>SUM(D123:D158)</f>
        <v>100.1</v>
      </c>
      <c r="E159" s="234">
        <f t="shared" ref="E159:L159" si="11">SUM(E123:E158)</f>
        <v>99.8</v>
      </c>
      <c r="F159" s="233">
        <f t="shared" si="11"/>
        <v>99.999999999999929</v>
      </c>
      <c r="G159" s="234">
        <f t="shared" si="11"/>
        <v>100.29999999999997</v>
      </c>
      <c r="H159" s="234">
        <f t="shared" si="11"/>
        <v>100.39999999999995</v>
      </c>
      <c r="I159" s="234">
        <f>SUM(I123:I158)</f>
        <v>100.39999999999995</v>
      </c>
      <c r="J159" s="234">
        <f t="shared" si="11"/>
        <v>100.1</v>
      </c>
      <c r="K159" s="234">
        <f t="shared" si="11"/>
        <v>100.09999999999998</v>
      </c>
      <c r="L159" s="234">
        <f t="shared" si="11"/>
        <v>100.29999999999997</v>
      </c>
    </row>
    <row r="161" spans="1:19" x14ac:dyDescent="0.2">
      <c r="A161" s="293" t="s">
        <v>763</v>
      </c>
    </row>
    <row r="162" spans="1:19" x14ac:dyDescent="0.2">
      <c r="A162" s="293" t="s">
        <v>764</v>
      </c>
    </row>
    <row r="163" spans="1:19" x14ac:dyDescent="0.2">
      <c r="A163" s="293" t="s">
        <v>765</v>
      </c>
    </row>
    <row r="168" spans="1:19" ht="26" x14ac:dyDescent="0.3">
      <c r="C168" s="219" t="s">
        <v>639</v>
      </c>
    </row>
    <row r="169" spans="1:19" x14ac:dyDescent="0.2">
      <c r="C169" s="149" t="s">
        <v>501</v>
      </c>
      <c r="D169" s="149" t="s">
        <v>502</v>
      </c>
      <c r="E169" s="149" t="s">
        <v>118</v>
      </c>
      <c r="F169" s="149" t="s">
        <v>119</v>
      </c>
      <c r="G169" s="149" t="s">
        <v>120</v>
      </c>
      <c r="H169" s="149" t="s">
        <v>121</v>
      </c>
      <c r="I169" s="149" t="s">
        <v>122</v>
      </c>
      <c r="J169" s="149" t="s">
        <v>123</v>
      </c>
      <c r="K169" s="149" t="s">
        <v>124</v>
      </c>
      <c r="L169" s="149" t="s">
        <v>125</v>
      </c>
      <c r="M169" s="149" t="s">
        <v>102</v>
      </c>
      <c r="N169" s="149" t="s">
        <v>503</v>
      </c>
    </row>
    <row r="170" spans="1:19" x14ac:dyDescent="0.2">
      <c r="C170" s="150" t="s">
        <v>589</v>
      </c>
      <c r="D170" s="150" t="s">
        <v>469</v>
      </c>
      <c r="E170" s="227" t="s">
        <v>133</v>
      </c>
      <c r="F170" s="228">
        <v>0.3</v>
      </c>
      <c r="G170" s="228">
        <v>0.3</v>
      </c>
      <c r="H170" s="228">
        <v>0.2</v>
      </c>
      <c r="I170" s="227" t="s">
        <v>133</v>
      </c>
      <c r="J170" s="227" t="s">
        <v>133</v>
      </c>
      <c r="K170" s="227" t="s">
        <v>133</v>
      </c>
      <c r="L170" s="227" t="s">
        <v>133</v>
      </c>
      <c r="M170" s="227" t="s">
        <v>133</v>
      </c>
      <c r="N170" s="227" t="s">
        <v>133</v>
      </c>
    </row>
    <row r="171" spans="1:19" x14ac:dyDescent="0.2">
      <c r="C171" s="150" t="s">
        <v>575</v>
      </c>
      <c r="D171" s="150" t="s">
        <v>469</v>
      </c>
      <c r="E171" s="228">
        <v>2.1</v>
      </c>
      <c r="F171" s="227" t="s">
        <v>133</v>
      </c>
      <c r="G171" s="227" t="s">
        <v>133</v>
      </c>
      <c r="H171" s="227" t="s">
        <v>133</v>
      </c>
      <c r="I171" s="227" t="s">
        <v>133</v>
      </c>
      <c r="J171" s="227" t="s">
        <v>133</v>
      </c>
      <c r="K171" s="227" t="s">
        <v>133</v>
      </c>
      <c r="L171" s="227" t="s">
        <v>133</v>
      </c>
      <c r="M171" s="227" t="s">
        <v>133</v>
      </c>
      <c r="N171" s="227" t="s">
        <v>133</v>
      </c>
    </row>
    <row r="172" spans="1:19" x14ac:dyDescent="0.2">
      <c r="C172" s="150" t="s">
        <v>586</v>
      </c>
      <c r="D172" s="150" t="s">
        <v>462</v>
      </c>
      <c r="E172" s="228">
        <v>1.3</v>
      </c>
      <c r="F172" s="228">
        <v>0.6</v>
      </c>
      <c r="G172" s="227" t="s">
        <v>133</v>
      </c>
      <c r="H172" s="227" t="s">
        <v>133</v>
      </c>
      <c r="I172" s="227" t="s">
        <v>133</v>
      </c>
      <c r="J172" s="227" t="s">
        <v>133</v>
      </c>
      <c r="K172" s="227" t="s">
        <v>133</v>
      </c>
      <c r="L172" s="227" t="s">
        <v>133</v>
      </c>
      <c r="M172" s="227" t="s">
        <v>133</v>
      </c>
      <c r="N172" s="227" t="s">
        <v>133</v>
      </c>
    </row>
    <row r="173" spans="1:19" ht="26" x14ac:dyDescent="0.3">
      <c r="C173" s="150" t="s">
        <v>583</v>
      </c>
      <c r="D173" s="150" t="s">
        <v>469</v>
      </c>
      <c r="E173" s="228">
        <v>1.1000000000000001</v>
      </c>
      <c r="F173" s="227" t="s">
        <v>133</v>
      </c>
      <c r="G173" s="227" t="s">
        <v>133</v>
      </c>
      <c r="H173" s="227" t="s">
        <v>133</v>
      </c>
      <c r="I173" s="227" t="s">
        <v>133</v>
      </c>
      <c r="J173" s="227" t="s">
        <v>133</v>
      </c>
      <c r="K173" s="227" t="s">
        <v>133</v>
      </c>
      <c r="L173" s="227" t="s">
        <v>133</v>
      </c>
      <c r="M173" s="227" t="s">
        <v>133</v>
      </c>
      <c r="N173" s="227" t="s">
        <v>133</v>
      </c>
      <c r="P173" s="219" t="s">
        <v>767</v>
      </c>
    </row>
    <row r="174" spans="1:19" x14ac:dyDescent="0.2">
      <c r="C174" s="150" t="s">
        <v>579</v>
      </c>
      <c r="D174" s="150" t="s">
        <v>469</v>
      </c>
      <c r="E174" s="228">
        <v>0.9</v>
      </c>
      <c r="F174" s="227" t="s">
        <v>133</v>
      </c>
      <c r="G174" s="227" t="s">
        <v>133</v>
      </c>
      <c r="H174" s="227" t="s">
        <v>133</v>
      </c>
      <c r="I174" s="227" t="s">
        <v>133</v>
      </c>
      <c r="J174" s="227" t="s">
        <v>133</v>
      </c>
      <c r="K174" s="227" t="s">
        <v>133</v>
      </c>
      <c r="L174" s="227" t="s">
        <v>133</v>
      </c>
      <c r="M174" s="227" t="s">
        <v>133</v>
      </c>
      <c r="N174" s="227" t="s">
        <v>133</v>
      </c>
      <c r="P174" s="327" t="s">
        <v>501</v>
      </c>
      <c r="Q174" s="328" t="s">
        <v>502</v>
      </c>
      <c r="R174" s="328" t="s">
        <v>118</v>
      </c>
      <c r="S174" s="328" t="s">
        <v>102</v>
      </c>
    </row>
    <row r="175" spans="1:19" x14ac:dyDescent="0.2">
      <c r="C175" s="150" t="s">
        <v>574</v>
      </c>
      <c r="D175" s="150" t="s">
        <v>484</v>
      </c>
      <c r="E175" s="228">
        <v>0.6</v>
      </c>
      <c r="F175" s="228">
        <v>0.6</v>
      </c>
      <c r="G175" s="228">
        <v>0.6</v>
      </c>
      <c r="H175" s="228">
        <v>0.6</v>
      </c>
      <c r="I175" s="228">
        <v>0.6</v>
      </c>
      <c r="J175" s="228">
        <v>0.6</v>
      </c>
      <c r="K175" s="227" t="s">
        <v>133</v>
      </c>
      <c r="L175" s="227" t="s">
        <v>133</v>
      </c>
      <c r="M175" s="227" t="s">
        <v>133</v>
      </c>
      <c r="N175" s="227" t="s">
        <v>133</v>
      </c>
      <c r="P175" s="345" t="s">
        <v>504</v>
      </c>
      <c r="Q175" s="346" t="s">
        <v>462</v>
      </c>
      <c r="R175" s="353">
        <v>7.7</v>
      </c>
      <c r="S175" s="353">
        <v>6.2</v>
      </c>
    </row>
    <row r="176" spans="1:19" x14ac:dyDescent="0.2">
      <c r="C176" s="150" t="s">
        <v>587</v>
      </c>
      <c r="D176" s="150" t="s">
        <v>469</v>
      </c>
      <c r="E176" s="228">
        <v>0.6</v>
      </c>
      <c r="F176" s="227" t="s">
        <v>133</v>
      </c>
      <c r="G176" s="227" t="s">
        <v>133</v>
      </c>
      <c r="H176" s="227" t="s">
        <v>133</v>
      </c>
      <c r="I176" s="227" t="s">
        <v>133</v>
      </c>
      <c r="J176" s="227" t="s">
        <v>133</v>
      </c>
      <c r="K176" s="227" t="s">
        <v>133</v>
      </c>
      <c r="L176" s="227" t="s">
        <v>133</v>
      </c>
      <c r="M176" s="227" t="s">
        <v>133</v>
      </c>
      <c r="N176" s="227" t="s">
        <v>133</v>
      </c>
      <c r="P176" s="347" t="s">
        <v>505</v>
      </c>
      <c r="Q176" s="348" t="s">
        <v>464</v>
      </c>
      <c r="R176" s="334">
        <v>5.6</v>
      </c>
      <c r="S176" s="334">
        <v>5.8</v>
      </c>
    </row>
    <row r="177" spans="3:19" x14ac:dyDescent="0.2">
      <c r="C177" s="150" t="s">
        <v>585</v>
      </c>
      <c r="D177" s="150" t="s">
        <v>481</v>
      </c>
      <c r="E177" s="228">
        <v>0.5</v>
      </c>
      <c r="F177" s="228">
        <v>0.5</v>
      </c>
      <c r="G177" s="228">
        <v>0.5</v>
      </c>
      <c r="H177" s="228">
        <v>0.5</v>
      </c>
      <c r="I177" s="228">
        <v>0.5</v>
      </c>
      <c r="J177" s="228">
        <v>0.4</v>
      </c>
      <c r="K177" s="228">
        <v>0.4</v>
      </c>
      <c r="L177" s="228">
        <v>0.4</v>
      </c>
      <c r="M177" s="227" t="s">
        <v>133</v>
      </c>
      <c r="N177" s="227" t="s">
        <v>133</v>
      </c>
      <c r="P177" s="349" t="s">
        <v>506</v>
      </c>
      <c r="Q177" s="350" t="s">
        <v>465</v>
      </c>
      <c r="R177" s="335">
        <v>5.4</v>
      </c>
      <c r="S177" s="335">
        <v>4.8</v>
      </c>
    </row>
    <row r="178" spans="3:19" x14ac:dyDescent="0.2">
      <c r="C178" s="150" t="s">
        <v>581</v>
      </c>
      <c r="D178" s="150" t="s">
        <v>475</v>
      </c>
      <c r="E178" s="228">
        <v>0.4</v>
      </c>
      <c r="F178" s="227" t="s">
        <v>133</v>
      </c>
      <c r="G178" s="227" t="s">
        <v>133</v>
      </c>
      <c r="H178" s="227" t="s">
        <v>133</v>
      </c>
      <c r="I178" s="227" t="s">
        <v>133</v>
      </c>
      <c r="J178" s="227" t="s">
        <v>133</v>
      </c>
      <c r="K178" s="227" t="s">
        <v>133</v>
      </c>
      <c r="L178" s="227" t="s">
        <v>133</v>
      </c>
      <c r="M178" s="227" t="s">
        <v>133</v>
      </c>
      <c r="N178" s="227" t="s">
        <v>133</v>
      </c>
      <c r="P178" s="347" t="s">
        <v>507</v>
      </c>
      <c r="Q178" s="348" t="s">
        <v>466</v>
      </c>
      <c r="R178" s="334">
        <v>4.3</v>
      </c>
      <c r="S178" s="334">
        <v>4.0999999999999996</v>
      </c>
    </row>
    <row r="179" spans="3:19" x14ac:dyDescent="0.2">
      <c r="C179" s="150" t="s">
        <v>582</v>
      </c>
      <c r="D179" s="150" t="s">
        <v>475</v>
      </c>
      <c r="E179" s="228">
        <v>0.3</v>
      </c>
      <c r="F179" s="227" t="s">
        <v>133</v>
      </c>
      <c r="G179" s="227" t="s">
        <v>133</v>
      </c>
      <c r="H179" s="227" t="s">
        <v>133</v>
      </c>
      <c r="I179" s="227" t="s">
        <v>133</v>
      </c>
      <c r="J179" s="227" t="s">
        <v>133</v>
      </c>
      <c r="K179" s="227" t="s">
        <v>133</v>
      </c>
      <c r="L179" s="227" t="s">
        <v>133</v>
      </c>
      <c r="M179" s="227" t="s">
        <v>133</v>
      </c>
      <c r="N179" s="227" t="s">
        <v>133</v>
      </c>
      <c r="P179" s="349" t="s">
        <v>508</v>
      </c>
      <c r="Q179" s="350" t="s">
        <v>462</v>
      </c>
      <c r="R179" s="335">
        <v>2.9</v>
      </c>
      <c r="S179" s="335">
        <v>3.9</v>
      </c>
    </row>
    <row r="180" spans="3:19" x14ac:dyDescent="0.2">
      <c r="C180" s="150" t="s">
        <v>576</v>
      </c>
      <c r="D180" s="150" t="s">
        <v>489</v>
      </c>
      <c r="E180" s="228">
        <v>0.3</v>
      </c>
      <c r="F180" s="228">
        <v>0.3</v>
      </c>
      <c r="G180" s="228">
        <v>0.2</v>
      </c>
      <c r="H180" s="228">
        <v>0.2</v>
      </c>
      <c r="I180" s="227" t="s">
        <v>133</v>
      </c>
      <c r="J180" s="227" t="s">
        <v>133</v>
      </c>
      <c r="K180" s="227" t="s">
        <v>133</v>
      </c>
      <c r="L180" s="227" t="s">
        <v>133</v>
      </c>
      <c r="M180" s="227" t="s">
        <v>133</v>
      </c>
      <c r="N180" s="227" t="s">
        <v>133</v>
      </c>
      <c r="P180" s="347" t="s">
        <v>509</v>
      </c>
      <c r="Q180" s="348" t="s">
        <v>468</v>
      </c>
      <c r="R180" s="334">
        <v>2.6</v>
      </c>
      <c r="S180" s="334">
        <v>3.3</v>
      </c>
    </row>
    <row r="181" spans="3:19" x14ac:dyDescent="0.2">
      <c r="C181" s="150" t="s">
        <v>590</v>
      </c>
      <c r="D181" s="150" t="s">
        <v>469</v>
      </c>
      <c r="E181" s="228">
        <v>0.3</v>
      </c>
      <c r="F181" s="227" t="s">
        <v>133</v>
      </c>
      <c r="G181" s="227" t="s">
        <v>133</v>
      </c>
      <c r="H181" s="227" t="s">
        <v>133</v>
      </c>
      <c r="I181" s="227" t="s">
        <v>133</v>
      </c>
      <c r="J181" s="227" t="s">
        <v>133</v>
      </c>
      <c r="K181" s="227" t="s">
        <v>133</v>
      </c>
      <c r="L181" s="227" t="s">
        <v>133</v>
      </c>
      <c r="M181" s="227" t="s">
        <v>133</v>
      </c>
      <c r="N181" s="227" t="s">
        <v>133</v>
      </c>
      <c r="P181" s="349" t="s">
        <v>510</v>
      </c>
      <c r="Q181" s="350" t="s">
        <v>462</v>
      </c>
      <c r="R181" s="335">
        <v>3.2</v>
      </c>
      <c r="S181" s="335">
        <v>2.5</v>
      </c>
    </row>
    <row r="182" spans="3:19" x14ac:dyDescent="0.2">
      <c r="C182" s="150" t="s">
        <v>550</v>
      </c>
      <c r="D182" s="150" t="s">
        <v>467</v>
      </c>
      <c r="E182" s="228">
        <v>0.3</v>
      </c>
      <c r="F182" s="228">
        <v>0.3</v>
      </c>
      <c r="G182" s="228">
        <v>0.3</v>
      </c>
      <c r="H182" s="228">
        <v>0.3</v>
      </c>
      <c r="I182" s="228">
        <v>0.3</v>
      </c>
      <c r="J182" s="228">
        <v>0.3</v>
      </c>
      <c r="K182" s="227" t="s">
        <v>133</v>
      </c>
      <c r="L182" s="227" t="s">
        <v>133</v>
      </c>
      <c r="M182" s="227" t="s">
        <v>133</v>
      </c>
      <c r="N182" s="227" t="s">
        <v>133</v>
      </c>
      <c r="P182" s="347" t="s">
        <v>513</v>
      </c>
      <c r="Q182" s="348" t="s">
        <v>462</v>
      </c>
      <c r="R182" s="334">
        <v>2.8</v>
      </c>
      <c r="S182" s="334">
        <v>2.5</v>
      </c>
    </row>
    <row r="183" spans="3:19" x14ac:dyDescent="0.2">
      <c r="C183" s="150" t="s">
        <v>577</v>
      </c>
      <c r="D183" s="150" t="s">
        <v>475</v>
      </c>
      <c r="E183" s="228">
        <v>0.2</v>
      </c>
      <c r="F183" s="227" t="s">
        <v>133</v>
      </c>
      <c r="G183" s="227" t="s">
        <v>133</v>
      </c>
      <c r="H183" s="227" t="s">
        <v>133</v>
      </c>
      <c r="I183" s="227" t="s">
        <v>133</v>
      </c>
      <c r="J183" s="227" t="s">
        <v>133</v>
      </c>
      <c r="K183" s="227" t="s">
        <v>133</v>
      </c>
      <c r="L183" s="227" t="s">
        <v>133</v>
      </c>
      <c r="M183" s="227" t="s">
        <v>133</v>
      </c>
      <c r="N183" s="227" t="s">
        <v>133</v>
      </c>
      <c r="P183" s="349" t="s">
        <v>512</v>
      </c>
      <c r="Q183" s="350" t="s">
        <v>462</v>
      </c>
      <c r="R183" s="335">
        <v>2.2999999999999998</v>
      </c>
      <c r="S183" s="335">
        <v>2.5</v>
      </c>
    </row>
    <row r="184" spans="3:19" x14ac:dyDescent="0.2">
      <c r="C184" s="150" t="s">
        <v>588</v>
      </c>
      <c r="D184" s="150" t="s">
        <v>487</v>
      </c>
      <c r="E184" s="228">
        <v>0.2</v>
      </c>
      <c r="F184" s="228">
        <v>0.3</v>
      </c>
      <c r="G184" s="228">
        <v>0.3</v>
      </c>
      <c r="H184" s="228">
        <v>0.3</v>
      </c>
      <c r="I184" s="227" t="s">
        <v>133</v>
      </c>
      <c r="J184" s="227" t="s">
        <v>133</v>
      </c>
      <c r="K184" s="227" t="s">
        <v>133</v>
      </c>
      <c r="L184" s="227" t="s">
        <v>133</v>
      </c>
      <c r="M184" s="227" t="s">
        <v>133</v>
      </c>
      <c r="N184" s="227" t="s">
        <v>133</v>
      </c>
      <c r="P184" s="347" t="s">
        <v>511</v>
      </c>
      <c r="Q184" s="348" t="s">
        <v>470</v>
      </c>
      <c r="R184" s="334">
        <v>2</v>
      </c>
      <c r="S184" s="334">
        <v>2.5</v>
      </c>
    </row>
    <row r="185" spans="3:19" x14ac:dyDescent="0.2">
      <c r="C185" s="150" t="s">
        <v>563</v>
      </c>
      <c r="D185" s="150" t="s">
        <v>467</v>
      </c>
      <c r="E185" s="228">
        <v>0.2</v>
      </c>
      <c r="F185" s="228">
        <v>0.2</v>
      </c>
      <c r="G185" s="228">
        <v>0.2</v>
      </c>
      <c r="H185" s="228">
        <v>0.2</v>
      </c>
      <c r="I185" s="228">
        <v>0.2</v>
      </c>
      <c r="J185" s="228">
        <v>0.2</v>
      </c>
      <c r="K185" s="227" t="s">
        <v>133</v>
      </c>
      <c r="L185" s="227" t="s">
        <v>133</v>
      </c>
      <c r="M185" s="227" t="s">
        <v>133</v>
      </c>
      <c r="N185" s="227" t="s">
        <v>133</v>
      </c>
      <c r="P185" s="349" t="s">
        <v>514</v>
      </c>
      <c r="Q185" s="350" t="s">
        <v>462</v>
      </c>
      <c r="R185" s="335">
        <v>2.2000000000000002</v>
      </c>
      <c r="S185" s="335">
        <v>2.2000000000000002</v>
      </c>
    </row>
    <row r="186" spans="3:19" x14ac:dyDescent="0.2">
      <c r="C186" s="150" t="s">
        <v>578</v>
      </c>
      <c r="D186" s="150" t="s">
        <v>462</v>
      </c>
      <c r="E186" s="228">
        <v>0.1</v>
      </c>
      <c r="F186" s="228">
        <v>0.1</v>
      </c>
      <c r="G186" s="227" t="s">
        <v>133</v>
      </c>
      <c r="H186" s="227" t="s">
        <v>133</v>
      </c>
      <c r="I186" s="227" t="s">
        <v>133</v>
      </c>
      <c r="J186" s="227" t="s">
        <v>133</v>
      </c>
      <c r="K186" s="227" t="s">
        <v>133</v>
      </c>
      <c r="L186" s="227" t="s">
        <v>133</v>
      </c>
      <c r="M186" s="227" t="s">
        <v>133</v>
      </c>
      <c r="N186" s="227" t="s">
        <v>133</v>
      </c>
      <c r="P186" s="347" t="s">
        <v>515</v>
      </c>
      <c r="Q186" s="348" t="s">
        <v>463</v>
      </c>
      <c r="R186" s="355" t="s">
        <v>133</v>
      </c>
      <c r="S186" s="334">
        <v>2.1</v>
      </c>
    </row>
    <row r="187" spans="3:19" x14ac:dyDescent="0.2">
      <c r="C187" s="150" t="s">
        <v>584</v>
      </c>
      <c r="D187" s="150" t="s">
        <v>491</v>
      </c>
      <c r="E187" s="228">
        <v>0.1</v>
      </c>
      <c r="F187" s="228">
        <v>0.1</v>
      </c>
      <c r="G187" s="228">
        <v>0.1</v>
      </c>
      <c r="H187" s="228">
        <v>0.1</v>
      </c>
      <c r="I187" s="227" t="s">
        <v>133</v>
      </c>
      <c r="J187" s="227" t="s">
        <v>133</v>
      </c>
      <c r="K187" s="227" t="s">
        <v>133</v>
      </c>
      <c r="L187" s="227" t="s">
        <v>133</v>
      </c>
      <c r="M187" s="227" t="s">
        <v>133</v>
      </c>
      <c r="N187" s="227" t="s">
        <v>133</v>
      </c>
      <c r="P187" s="349" t="s">
        <v>516</v>
      </c>
      <c r="Q187" s="350" t="s">
        <v>467</v>
      </c>
      <c r="R187" s="335">
        <v>1.7</v>
      </c>
      <c r="S187" s="335">
        <v>2</v>
      </c>
    </row>
    <row r="188" spans="3:19" x14ac:dyDescent="0.2">
      <c r="C188" s="276" t="s">
        <v>504</v>
      </c>
      <c r="D188" s="168" t="s">
        <v>462</v>
      </c>
      <c r="E188" s="233">
        <v>7.7</v>
      </c>
      <c r="F188" s="233">
        <v>7.3</v>
      </c>
      <c r="G188" s="233">
        <v>7.5</v>
      </c>
      <c r="H188" s="233">
        <v>7.6</v>
      </c>
      <c r="I188" s="233">
        <v>6.8</v>
      </c>
      <c r="J188" s="233">
        <v>6.5</v>
      </c>
      <c r="K188" s="233">
        <v>6.4</v>
      </c>
      <c r="L188" s="233">
        <v>6.3</v>
      </c>
      <c r="M188" s="233">
        <v>6.2</v>
      </c>
      <c r="N188" s="233">
        <v>6.2</v>
      </c>
      <c r="P188" s="347" t="s">
        <v>517</v>
      </c>
      <c r="Q188" s="348" t="s">
        <v>462</v>
      </c>
      <c r="R188" s="334">
        <v>1.8</v>
      </c>
      <c r="S188" s="334">
        <v>1.9</v>
      </c>
    </row>
    <row r="189" spans="3:19" x14ac:dyDescent="0.2">
      <c r="C189" s="277" t="s">
        <v>505</v>
      </c>
      <c r="D189" s="171" t="s">
        <v>464</v>
      </c>
      <c r="E189" s="275">
        <v>5.6</v>
      </c>
      <c r="F189" s="275">
        <v>5.6</v>
      </c>
      <c r="G189" s="275">
        <v>5.6</v>
      </c>
      <c r="H189" s="275">
        <v>5.6</v>
      </c>
      <c r="I189" s="275">
        <v>5.6</v>
      </c>
      <c r="J189" s="275">
        <v>5.5</v>
      </c>
      <c r="K189" s="275">
        <v>5.3</v>
      </c>
      <c r="L189" s="275">
        <v>5.4</v>
      </c>
      <c r="M189" s="275">
        <v>5.8</v>
      </c>
      <c r="N189" s="275">
        <v>5.8</v>
      </c>
      <c r="P189" s="349" t="s">
        <v>518</v>
      </c>
      <c r="Q189" s="350" t="s">
        <v>463</v>
      </c>
      <c r="R189" s="356" t="s">
        <v>133</v>
      </c>
      <c r="S189" s="335">
        <v>1.8</v>
      </c>
    </row>
    <row r="190" spans="3:19" x14ac:dyDescent="0.2">
      <c r="C190" s="277" t="s">
        <v>506</v>
      </c>
      <c r="D190" s="171" t="s">
        <v>465</v>
      </c>
      <c r="E190" s="275">
        <v>5.4</v>
      </c>
      <c r="F190" s="275">
        <v>5.3</v>
      </c>
      <c r="G190" s="275">
        <v>5.3</v>
      </c>
      <c r="H190" s="275">
        <v>5.0999999999999996</v>
      </c>
      <c r="I190" s="275">
        <v>5</v>
      </c>
      <c r="J190" s="275">
        <v>4.9000000000000004</v>
      </c>
      <c r="K190" s="275">
        <v>4.5999999999999996</v>
      </c>
      <c r="L190" s="275">
        <v>4.7</v>
      </c>
      <c r="M190" s="275">
        <v>4.8</v>
      </c>
      <c r="N190" s="275">
        <v>4.7</v>
      </c>
      <c r="P190" s="347" t="s">
        <v>520</v>
      </c>
      <c r="Q190" s="348" t="s">
        <v>472</v>
      </c>
      <c r="R190" s="334">
        <v>1.8</v>
      </c>
      <c r="S190" s="334">
        <v>1.7</v>
      </c>
    </row>
    <row r="191" spans="3:19" x14ac:dyDescent="0.2">
      <c r="C191" s="277" t="s">
        <v>507</v>
      </c>
      <c r="D191" s="171" t="s">
        <v>466</v>
      </c>
      <c r="E191" s="275">
        <v>4.3</v>
      </c>
      <c r="F191" s="275">
        <v>4.2</v>
      </c>
      <c r="G191" s="275">
        <v>4.2</v>
      </c>
      <c r="H191" s="275">
        <v>4.0999999999999996</v>
      </c>
      <c r="I191" s="275">
        <v>4</v>
      </c>
      <c r="J191" s="275">
        <v>4</v>
      </c>
      <c r="K191" s="275">
        <v>3.8</v>
      </c>
      <c r="L191" s="275">
        <v>3.9</v>
      </c>
      <c r="M191" s="275">
        <v>4.0999999999999996</v>
      </c>
      <c r="N191" s="275">
        <v>4.0999999999999996</v>
      </c>
      <c r="P191" s="349" t="s">
        <v>519</v>
      </c>
      <c r="Q191" s="350" t="s">
        <v>471</v>
      </c>
      <c r="R191" s="335">
        <v>1.6</v>
      </c>
      <c r="S191" s="335">
        <v>1.7</v>
      </c>
    </row>
    <row r="192" spans="3:19" x14ac:dyDescent="0.2">
      <c r="C192" s="277" t="s">
        <v>508</v>
      </c>
      <c r="D192" s="171" t="s">
        <v>462</v>
      </c>
      <c r="E192" s="275">
        <v>2.9</v>
      </c>
      <c r="F192" s="275">
        <v>3.6</v>
      </c>
      <c r="G192" s="275">
        <v>3.7</v>
      </c>
      <c r="H192" s="275">
        <v>4</v>
      </c>
      <c r="I192" s="275">
        <v>4</v>
      </c>
      <c r="J192" s="275">
        <v>3.9</v>
      </c>
      <c r="K192" s="275">
        <v>3.8</v>
      </c>
      <c r="L192" s="275">
        <v>3.8</v>
      </c>
      <c r="M192" s="275">
        <v>3.9</v>
      </c>
      <c r="N192" s="275">
        <v>3.9</v>
      </c>
      <c r="P192" s="347" t="s">
        <v>522</v>
      </c>
      <c r="Q192" s="348" t="s">
        <v>469</v>
      </c>
      <c r="R192" s="355" t="s">
        <v>133</v>
      </c>
      <c r="S192" s="334">
        <v>1.5</v>
      </c>
    </row>
    <row r="193" spans="3:19" x14ac:dyDescent="0.2">
      <c r="C193" s="277" t="s">
        <v>509</v>
      </c>
      <c r="D193" s="171" t="s">
        <v>468</v>
      </c>
      <c r="E193" s="275">
        <v>2.6</v>
      </c>
      <c r="F193" s="275">
        <v>2.7</v>
      </c>
      <c r="G193" s="275">
        <v>2.9</v>
      </c>
      <c r="H193" s="275">
        <v>3.1</v>
      </c>
      <c r="I193" s="275">
        <v>3.2</v>
      </c>
      <c r="J193" s="275">
        <v>3.2</v>
      </c>
      <c r="K193" s="275">
        <v>3.2</v>
      </c>
      <c r="L193" s="275">
        <v>3.2</v>
      </c>
      <c r="M193" s="275">
        <v>3.3</v>
      </c>
      <c r="N193" s="275">
        <v>3.3</v>
      </c>
      <c r="P193" s="349" t="s">
        <v>521</v>
      </c>
      <c r="Q193" s="350" t="s">
        <v>462</v>
      </c>
      <c r="R193" s="335">
        <v>1.3</v>
      </c>
      <c r="S193" s="335">
        <v>1.5</v>
      </c>
    </row>
    <row r="194" spans="3:19" x14ac:dyDescent="0.2">
      <c r="C194" s="277" t="s">
        <v>510</v>
      </c>
      <c r="D194" s="171" t="s">
        <v>462</v>
      </c>
      <c r="E194" s="275">
        <v>3.2</v>
      </c>
      <c r="F194" s="275">
        <v>2.9</v>
      </c>
      <c r="G194" s="275">
        <v>2.8</v>
      </c>
      <c r="H194" s="275">
        <v>2.6</v>
      </c>
      <c r="I194" s="275">
        <v>2.5</v>
      </c>
      <c r="J194" s="275">
        <v>2.4</v>
      </c>
      <c r="K194" s="275">
        <v>2.2999999999999998</v>
      </c>
      <c r="L194" s="275">
        <v>2.4</v>
      </c>
      <c r="M194" s="275">
        <v>2.5</v>
      </c>
      <c r="N194" s="275">
        <v>2.5</v>
      </c>
      <c r="P194" s="347" t="s">
        <v>523</v>
      </c>
      <c r="Q194" s="348" t="s">
        <v>473</v>
      </c>
      <c r="R194" s="334">
        <v>0.9</v>
      </c>
      <c r="S194" s="334">
        <v>1.5</v>
      </c>
    </row>
    <row r="195" spans="3:19" x14ac:dyDescent="0.2">
      <c r="C195" s="277" t="s">
        <v>513</v>
      </c>
      <c r="D195" s="171" t="s">
        <v>462</v>
      </c>
      <c r="E195" s="275">
        <v>2.8</v>
      </c>
      <c r="F195" s="275">
        <v>2.9</v>
      </c>
      <c r="G195" s="275">
        <v>2.9</v>
      </c>
      <c r="H195" s="275">
        <v>2.9</v>
      </c>
      <c r="I195" s="275">
        <v>2.8</v>
      </c>
      <c r="J195" s="275">
        <v>2.7</v>
      </c>
      <c r="K195" s="275">
        <v>2.6</v>
      </c>
      <c r="L195" s="275">
        <v>2.4</v>
      </c>
      <c r="M195" s="275">
        <v>2.5</v>
      </c>
      <c r="N195" s="275">
        <v>2.4</v>
      </c>
      <c r="P195" s="349" t="s">
        <v>524</v>
      </c>
      <c r="Q195" s="350" t="s">
        <v>463</v>
      </c>
      <c r="R195" s="356" t="s">
        <v>133</v>
      </c>
      <c r="S195" s="335">
        <v>1.2</v>
      </c>
    </row>
    <row r="196" spans="3:19" x14ac:dyDescent="0.2">
      <c r="C196" s="277" t="s">
        <v>512</v>
      </c>
      <c r="D196" s="171" t="s">
        <v>462</v>
      </c>
      <c r="E196" s="275">
        <v>2.2999999999999998</v>
      </c>
      <c r="F196" s="275">
        <v>2.2999999999999998</v>
      </c>
      <c r="G196" s="275">
        <v>2.4</v>
      </c>
      <c r="H196" s="275">
        <v>2.4</v>
      </c>
      <c r="I196" s="275">
        <v>2.4</v>
      </c>
      <c r="J196" s="275">
        <v>2.5</v>
      </c>
      <c r="K196" s="275">
        <v>2.5</v>
      </c>
      <c r="L196" s="275">
        <v>2.5</v>
      </c>
      <c r="M196" s="275">
        <v>2.5</v>
      </c>
      <c r="N196" s="275">
        <v>2.5</v>
      </c>
      <c r="P196" s="347" t="s">
        <v>526</v>
      </c>
      <c r="Q196" s="348" t="s">
        <v>462</v>
      </c>
      <c r="R196" s="334">
        <v>1.4</v>
      </c>
      <c r="S196" s="334">
        <v>1.1000000000000001</v>
      </c>
    </row>
    <row r="197" spans="3:19" x14ac:dyDescent="0.2">
      <c r="C197" s="277" t="s">
        <v>511</v>
      </c>
      <c r="D197" s="171" t="s">
        <v>470</v>
      </c>
      <c r="E197" s="275">
        <v>2</v>
      </c>
      <c r="F197" s="275">
        <v>2.2000000000000002</v>
      </c>
      <c r="G197" s="275">
        <v>2.5</v>
      </c>
      <c r="H197" s="275">
        <v>2.8</v>
      </c>
      <c r="I197" s="275">
        <v>2.8</v>
      </c>
      <c r="J197" s="275">
        <v>2.8</v>
      </c>
      <c r="K197" s="275">
        <v>2.7</v>
      </c>
      <c r="L197" s="275">
        <v>2.7</v>
      </c>
      <c r="M197" s="275">
        <v>2.5</v>
      </c>
      <c r="N197" s="275">
        <v>2.5</v>
      </c>
      <c r="P197" s="349" t="s">
        <v>525</v>
      </c>
      <c r="Q197" s="350" t="s">
        <v>477</v>
      </c>
      <c r="R197" s="335">
        <v>1.1000000000000001</v>
      </c>
      <c r="S197" s="335">
        <v>1.1000000000000001</v>
      </c>
    </row>
    <row r="198" spans="3:19" x14ac:dyDescent="0.2">
      <c r="C198" s="277" t="s">
        <v>514</v>
      </c>
      <c r="D198" s="171" t="s">
        <v>462</v>
      </c>
      <c r="E198" s="275">
        <v>2.2000000000000002</v>
      </c>
      <c r="F198" s="275">
        <v>2</v>
      </c>
      <c r="G198" s="275">
        <v>2</v>
      </c>
      <c r="H198" s="275">
        <v>2</v>
      </c>
      <c r="I198" s="275">
        <v>2.1</v>
      </c>
      <c r="J198" s="275">
        <v>2.1</v>
      </c>
      <c r="K198" s="275">
        <v>2.1</v>
      </c>
      <c r="L198" s="275">
        <v>2.2000000000000002</v>
      </c>
      <c r="M198" s="275">
        <v>2.2000000000000002</v>
      </c>
      <c r="N198" s="275">
        <v>2.2000000000000002</v>
      </c>
      <c r="P198" s="347" t="s">
        <v>527</v>
      </c>
      <c r="Q198" s="348" t="s">
        <v>462</v>
      </c>
      <c r="R198" s="334">
        <v>0.7</v>
      </c>
      <c r="S198" s="334">
        <v>1.1000000000000001</v>
      </c>
    </row>
    <row r="199" spans="3:19" x14ac:dyDescent="0.2">
      <c r="C199" s="277" t="s">
        <v>515</v>
      </c>
      <c r="D199" s="171" t="s">
        <v>463</v>
      </c>
      <c r="E199" s="278" t="s">
        <v>133</v>
      </c>
      <c r="F199" s="278" t="s">
        <v>133</v>
      </c>
      <c r="G199" s="278" t="s">
        <v>133</v>
      </c>
      <c r="H199" s="278" t="s">
        <v>133</v>
      </c>
      <c r="I199" s="275">
        <v>1.4</v>
      </c>
      <c r="J199" s="275">
        <v>2.4</v>
      </c>
      <c r="K199" s="275">
        <v>2.2999999999999998</v>
      </c>
      <c r="L199" s="275">
        <v>2.2000000000000002</v>
      </c>
      <c r="M199" s="275">
        <v>2.1</v>
      </c>
      <c r="N199" s="275">
        <v>2.1</v>
      </c>
      <c r="P199" s="351" t="s">
        <v>528</v>
      </c>
      <c r="Q199" s="352" t="s">
        <v>462</v>
      </c>
      <c r="R199" s="354">
        <v>0.7</v>
      </c>
      <c r="S199" s="354">
        <v>1</v>
      </c>
    </row>
    <row r="200" spans="3:19" x14ac:dyDescent="0.2">
      <c r="C200" s="277" t="s">
        <v>516</v>
      </c>
      <c r="D200" s="171" t="s">
        <v>467</v>
      </c>
      <c r="E200" s="275">
        <v>1.7</v>
      </c>
      <c r="F200" s="275">
        <v>1.7</v>
      </c>
      <c r="G200" s="275">
        <v>1.6</v>
      </c>
      <c r="H200" s="275">
        <v>1.7</v>
      </c>
      <c r="I200" s="275">
        <v>1.8</v>
      </c>
      <c r="J200" s="275">
        <v>2</v>
      </c>
      <c r="K200" s="275">
        <v>1.9</v>
      </c>
      <c r="L200" s="275">
        <v>2</v>
      </c>
      <c r="M200" s="275">
        <v>2</v>
      </c>
      <c r="N200" s="275">
        <v>2</v>
      </c>
      <c r="P200" s="357" t="s">
        <v>768</v>
      </c>
      <c r="Q200" s="319"/>
      <c r="R200" s="358">
        <f>SUM(R175:R199)</f>
        <v>54</v>
      </c>
      <c r="S200" s="358">
        <f>SUM(S175:S199)</f>
        <v>61.500000000000007</v>
      </c>
    </row>
    <row r="201" spans="3:19" x14ac:dyDescent="0.2">
      <c r="C201" s="277" t="s">
        <v>517</v>
      </c>
      <c r="D201" s="171" t="s">
        <v>462</v>
      </c>
      <c r="E201" s="275">
        <v>1.8</v>
      </c>
      <c r="F201" s="275">
        <v>1.8</v>
      </c>
      <c r="G201" s="275">
        <v>1.8</v>
      </c>
      <c r="H201" s="275">
        <v>1.8</v>
      </c>
      <c r="I201" s="275">
        <v>1.9</v>
      </c>
      <c r="J201" s="275">
        <v>1.9</v>
      </c>
      <c r="K201" s="275">
        <v>1.9</v>
      </c>
      <c r="L201" s="275">
        <v>1.9</v>
      </c>
      <c r="M201" s="275">
        <v>1.9</v>
      </c>
      <c r="N201" s="275">
        <v>1.9</v>
      </c>
      <c r="P201" s="225" t="s">
        <v>496</v>
      </c>
      <c r="Q201" s="225"/>
      <c r="R201" s="231">
        <v>8.9</v>
      </c>
      <c r="S201" s="231">
        <v>7.4</v>
      </c>
    </row>
    <row r="202" spans="3:19" x14ac:dyDescent="0.2">
      <c r="C202" s="277" t="s">
        <v>518</v>
      </c>
      <c r="D202" s="171" t="s">
        <v>463</v>
      </c>
      <c r="E202" s="278" t="s">
        <v>133</v>
      </c>
      <c r="F202" s="275">
        <v>2.4</v>
      </c>
      <c r="G202" s="275">
        <v>2</v>
      </c>
      <c r="H202" s="275">
        <v>1.9</v>
      </c>
      <c r="I202" s="275">
        <v>1.9</v>
      </c>
      <c r="J202" s="275">
        <v>2</v>
      </c>
      <c r="K202" s="275">
        <v>2</v>
      </c>
      <c r="L202" s="275">
        <v>1.8</v>
      </c>
      <c r="M202" s="275">
        <v>1.8</v>
      </c>
      <c r="N202" s="275">
        <v>1.8</v>
      </c>
      <c r="P202" s="226" t="s">
        <v>497</v>
      </c>
      <c r="Q202" s="226"/>
      <c r="R202" s="232">
        <v>14.2</v>
      </c>
      <c r="S202" s="232">
        <v>13.2</v>
      </c>
    </row>
    <row r="203" spans="3:19" x14ac:dyDescent="0.2">
      <c r="C203" s="277" t="s">
        <v>520</v>
      </c>
      <c r="D203" s="171" t="s">
        <v>472</v>
      </c>
      <c r="E203" s="275">
        <v>1.8</v>
      </c>
      <c r="F203" s="275">
        <v>1.8</v>
      </c>
      <c r="G203" s="275">
        <v>1.8</v>
      </c>
      <c r="H203" s="275">
        <v>1.6</v>
      </c>
      <c r="I203" s="275">
        <v>1.6</v>
      </c>
      <c r="J203" s="275">
        <v>1.6</v>
      </c>
      <c r="K203" s="275">
        <v>1.5</v>
      </c>
      <c r="L203" s="275">
        <v>1.6</v>
      </c>
      <c r="M203" s="275">
        <v>1.7</v>
      </c>
      <c r="N203" s="275">
        <v>1.6</v>
      </c>
    </row>
    <row r="204" spans="3:19" x14ac:dyDescent="0.2">
      <c r="C204" s="277" t="s">
        <v>519</v>
      </c>
      <c r="D204" s="171" t="s">
        <v>471</v>
      </c>
      <c r="E204" s="275">
        <v>1.6</v>
      </c>
      <c r="F204" s="275">
        <v>1.7</v>
      </c>
      <c r="G204" s="275">
        <v>1.8</v>
      </c>
      <c r="H204" s="275">
        <v>1.8</v>
      </c>
      <c r="I204" s="275">
        <v>1.8</v>
      </c>
      <c r="J204" s="275">
        <v>1.8</v>
      </c>
      <c r="K204" s="275">
        <v>1.7</v>
      </c>
      <c r="L204" s="275">
        <v>1.7</v>
      </c>
      <c r="M204" s="275">
        <v>1.7</v>
      </c>
      <c r="N204" s="275">
        <v>1.7</v>
      </c>
    </row>
    <row r="205" spans="3:19" x14ac:dyDescent="0.2">
      <c r="C205" s="277" t="s">
        <v>522</v>
      </c>
      <c r="D205" s="171" t="s">
        <v>469</v>
      </c>
      <c r="E205" s="278" t="s">
        <v>133</v>
      </c>
      <c r="F205" s="275">
        <v>2</v>
      </c>
      <c r="G205" s="275">
        <v>2</v>
      </c>
      <c r="H205" s="275">
        <v>1.9</v>
      </c>
      <c r="I205" s="275">
        <v>1.9</v>
      </c>
      <c r="J205" s="275">
        <v>1.8</v>
      </c>
      <c r="K205" s="275">
        <v>1.5</v>
      </c>
      <c r="L205" s="275">
        <v>1.5</v>
      </c>
      <c r="M205" s="275">
        <v>1.5</v>
      </c>
      <c r="N205" s="275">
        <v>1.5</v>
      </c>
    </row>
    <row r="206" spans="3:19" x14ac:dyDescent="0.2">
      <c r="C206" s="277" t="s">
        <v>521</v>
      </c>
      <c r="D206" s="171" t="s">
        <v>462</v>
      </c>
      <c r="E206" s="275">
        <v>1.3</v>
      </c>
      <c r="F206" s="275">
        <v>1.3</v>
      </c>
      <c r="G206" s="275">
        <v>1.5</v>
      </c>
      <c r="H206" s="275">
        <v>1.5</v>
      </c>
      <c r="I206" s="275">
        <v>1.6</v>
      </c>
      <c r="J206" s="275">
        <v>1.7</v>
      </c>
      <c r="K206" s="275">
        <v>1.6</v>
      </c>
      <c r="L206" s="275">
        <v>1.5</v>
      </c>
      <c r="M206" s="275">
        <v>1.5</v>
      </c>
      <c r="N206" s="275">
        <v>1.6</v>
      </c>
    </row>
    <row r="207" spans="3:19" x14ac:dyDescent="0.2">
      <c r="C207" s="277" t="s">
        <v>523</v>
      </c>
      <c r="D207" s="171" t="s">
        <v>473</v>
      </c>
      <c r="E207" s="275">
        <v>0.9</v>
      </c>
      <c r="F207" s="275">
        <v>1</v>
      </c>
      <c r="G207" s="275">
        <v>1.1000000000000001</v>
      </c>
      <c r="H207" s="275">
        <v>1.2</v>
      </c>
      <c r="I207" s="275">
        <v>1.3</v>
      </c>
      <c r="J207" s="275">
        <v>1.3</v>
      </c>
      <c r="K207" s="275">
        <v>1.4</v>
      </c>
      <c r="L207" s="275">
        <v>1.4</v>
      </c>
      <c r="M207" s="275">
        <v>1.5</v>
      </c>
      <c r="N207" s="275">
        <v>1.5</v>
      </c>
    </row>
    <row r="208" spans="3:19" x14ac:dyDescent="0.2">
      <c r="C208" s="277" t="s">
        <v>524</v>
      </c>
      <c r="D208" s="171" t="s">
        <v>463</v>
      </c>
      <c r="E208" s="278" t="s">
        <v>133</v>
      </c>
      <c r="F208" s="278" t="s">
        <v>133</v>
      </c>
      <c r="G208" s="278" t="s">
        <v>133</v>
      </c>
      <c r="H208" s="278" t="s">
        <v>133</v>
      </c>
      <c r="I208" s="278" t="s">
        <v>133</v>
      </c>
      <c r="J208" s="275">
        <v>0.8</v>
      </c>
      <c r="K208" s="275">
        <v>1.2</v>
      </c>
      <c r="L208" s="275">
        <v>1.3</v>
      </c>
      <c r="M208" s="275">
        <v>1.2</v>
      </c>
      <c r="N208" s="275">
        <v>1.2</v>
      </c>
    </row>
    <row r="209" spans="3:14" x14ac:dyDescent="0.2">
      <c r="C209" s="277" t="s">
        <v>526</v>
      </c>
      <c r="D209" s="171" t="s">
        <v>462</v>
      </c>
      <c r="E209" s="275">
        <v>1.4</v>
      </c>
      <c r="F209" s="275">
        <v>1.3</v>
      </c>
      <c r="G209" s="275">
        <v>1.2</v>
      </c>
      <c r="H209" s="275">
        <v>1.1000000000000001</v>
      </c>
      <c r="I209" s="275">
        <v>1.1000000000000001</v>
      </c>
      <c r="J209" s="275">
        <v>1.1000000000000001</v>
      </c>
      <c r="K209" s="275">
        <v>1</v>
      </c>
      <c r="L209" s="275">
        <v>1.1000000000000001</v>
      </c>
      <c r="M209" s="275">
        <v>1.1000000000000001</v>
      </c>
      <c r="N209" s="275">
        <v>1.1000000000000001</v>
      </c>
    </row>
    <row r="210" spans="3:14" x14ac:dyDescent="0.2">
      <c r="C210" s="277" t="s">
        <v>525</v>
      </c>
      <c r="D210" s="171" t="s">
        <v>477</v>
      </c>
      <c r="E210" s="275">
        <v>1.1000000000000001</v>
      </c>
      <c r="F210" s="275">
        <v>1.1000000000000001</v>
      </c>
      <c r="G210" s="275">
        <v>1.1000000000000001</v>
      </c>
      <c r="H210" s="275">
        <v>1.1000000000000001</v>
      </c>
      <c r="I210" s="275">
        <v>1.2</v>
      </c>
      <c r="J210" s="275">
        <v>1.2</v>
      </c>
      <c r="K210" s="275">
        <v>1.2</v>
      </c>
      <c r="L210" s="275">
        <v>1.2</v>
      </c>
      <c r="M210" s="275">
        <v>1.1000000000000001</v>
      </c>
      <c r="N210" s="275">
        <v>1.1000000000000001</v>
      </c>
    </row>
    <row r="211" spans="3:14" x14ac:dyDescent="0.2">
      <c r="C211" s="277" t="s">
        <v>527</v>
      </c>
      <c r="D211" s="171" t="s">
        <v>462</v>
      </c>
      <c r="E211" s="275">
        <v>0.7</v>
      </c>
      <c r="F211" s="275">
        <v>0.8</v>
      </c>
      <c r="G211" s="275">
        <v>0.9</v>
      </c>
      <c r="H211" s="275">
        <v>0.9</v>
      </c>
      <c r="I211" s="275">
        <v>1</v>
      </c>
      <c r="J211" s="275">
        <v>1</v>
      </c>
      <c r="K211" s="275">
        <v>1</v>
      </c>
      <c r="L211" s="275">
        <v>1.1000000000000001</v>
      </c>
      <c r="M211" s="275">
        <v>1.1000000000000001</v>
      </c>
      <c r="N211" s="275">
        <v>1</v>
      </c>
    </row>
    <row r="212" spans="3:14" x14ac:dyDescent="0.2">
      <c r="C212" s="279" t="s">
        <v>528</v>
      </c>
      <c r="D212" s="280" t="s">
        <v>462</v>
      </c>
      <c r="E212" s="281">
        <v>0.7</v>
      </c>
      <c r="F212" s="281">
        <v>0.8</v>
      </c>
      <c r="G212" s="281">
        <v>0.9</v>
      </c>
      <c r="H212" s="281">
        <v>1</v>
      </c>
      <c r="I212" s="281">
        <v>1</v>
      </c>
      <c r="J212" s="281">
        <v>1</v>
      </c>
      <c r="K212" s="281">
        <v>1</v>
      </c>
      <c r="L212" s="281">
        <v>1</v>
      </c>
      <c r="M212" s="281">
        <v>1</v>
      </c>
      <c r="N212" s="281">
        <v>1</v>
      </c>
    </row>
    <row r="213" spans="3:14" x14ac:dyDescent="0.2">
      <c r="C213" s="150" t="s">
        <v>529</v>
      </c>
      <c r="D213" s="150" t="s">
        <v>476</v>
      </c>
      <c r="E213" s="228">
        <v>1</v>
      </c>
      <c r="F213" s="228">
        <v>1</v>
      </c>
      <c r="G213" s="228">
        <v>1</v>
      </c>
      <c r="H213" s="228">
        <v>1</v>
      </c>
      <c r="I213" s="228">
        <v>1</v>
      </c>
      <c r="J213" s="228">
        <v>0.9</v>
      </c>
      <c r="K213" s="228">
        <v>0.9</v>
      </c>
      <c r="L213" s="228">
        <v>0.9</v>
      </c>
      <c r="M213" s="228">
        <v>0.9</v>
      </c>
      <c r="N213" s="228">
        <v>0.9</v>
      </c>
    </row>
    <row r="214" spans="3:14" x14ac:dyDescent="0.2">
      <c r="C214" s="150" t="s">
        <v>531</v>
      </c>
      <c r="D214" s="150" t="s">
        <v>478</v>
      </c>
      <c r="E214" s="228">
        <v>0.9</v>
      </c>
      <c r="F214" s="228">
        <v>0.9</v>
      </c>
      <c r="G214" s="228">
        <v>0.9</v>
      </c>
      <c r="H214" s="228">
        <v>0.9</v>
      </c>
      <c r="I214" s="228">
        <v>0.9</v>
      </c>
      <c r="J214" s="228">
        <v>0.8</v>
      </c>
      <c r="K214" s="228">
        <v>0.8</v>
      </c>
      <c r="L214" s="228">
        <v>0.8</v>
      </c>
      <c r="M214" s="228">
        <v>0.9</v>
      </c>
      <c r="N214" s="228">
        <v>0.9</v>
      </c>
    </row>
    <row r="215" spans="3:14" x14ac:dyDescent="0.2">
      <c r="C215" s="150" t="s">
        <v>530</v>
      </c>
      <c r="D215" s="150" t="s">
        <v>467</v>
      </c>
      <c r="E215" s="228">
        <v>0.8</v>
      </c>
      <c r="F215" s="228">
        <v>0.7</v>
      </c>
      <c r="G215" s="228">
        <v>0.8</v>
      </c>
      <c r="H215" s="228">
        <v>0.8</v>
      </c>
      <c r="I215" s="228">
        <v>0.9</v>
      </c>
      <c r="J215" s="228">
        <v>0.9</v>
      </c>
      <c r="K215" s="228">
        <v>0.9</v>
      </c>
      <c r="L215" s="228">
        <v>0.9</v>
      </c>
      <c r="M215" s="228">
        <v>0.9</v>
      </c>
      <c r="N215" s="228">
        <v>0.9</v>
      </c>
    </row>
    <row r="216" spans="3:14" x14ac:dyDescent="0.2">
      <c r="C216" s="150" t="s">
        <v>532</v>
      </c>
      <c r="D216" s="150" t="s">
        <v>462</v>
      </c>
      <c r="E216" s="228">
        <v>1.2</v>
      </c>
      <c r="F216" s="228">
        <v>1</v>
      </c>
      <c r="G216" s="228">
        <v>1</v>
      </c>
      <c r="H216" s="228">
        <v>0.9</v>
      </c>
      <c r="I216" s="228">
        <v>0.9</v>
      </c>
      <c r="J216" s="228">
        <v>0.9</v>
      </c>
      <c r="K216" s="228">
        <v>0.9</v>
      </c>
      <c r="L216" s="228">
        <v>0.8</v>
      </c>
      <c r="M216" s="228">
        <v>0.8</v>
      </c>
      <c r="N216" s="228">
        <v>0.8</v>
      </c>
    </row>
    <row r="217" spans="3:14" x14ac:dyDescent="0.2">
      <c r="C217" s="150" t="s">
        <v>533</v>
      </c>
      <c r="D217" s="150" t="s">
        <v>462</v>
      </c>
      <c r="E217" s="228">
        <v>1.1000000000000001</v>
      </c>
      <c r="F217" s="228">
        <v>0.9</v>
      </c>
      <c r="G217" s="228">
        <v>0.9</v>
      </c>
      <c r="H217" s="228">
        <v>0.8</v>
      </c>
      <c r="I217" s="228">
        <v>0.8</v>
      </c>
      <c r="J217" s="228">
        <v>0.8</v>
      </c>
      <c r="K217" s="228">
        <v>0.7</v>
      </c>
      <c r="L217" s="228">
        <v>0.7</v>
      </c>
      <c r="M217" s="228">
        <v>0.8</v>
      </c>
      <c r="N217" s="228">
        <v>0.8</v>
      </c>
    </row>
    <row r="218" spans="3:14" x14ac:dyDescent="0.2">
      <c r="C218" s="150" t="s">
        <v>534</v>
      </c>
      <c r="D218" s="150" t="s">
        <v>469</v>
      </c>
      <c r="E218" s="227" t="s">
        <v>133</v>
      </c>
      <c r="F218" s="228">
        <v>1</v>
      </c>
      <c r="G218" s="228">
        <v>0.9</v>
      </c>
      <c r="H218" s="228">
        <v>0.9</v>
      </c>
      <c r="I218" s="228">
        <v>0.9</v>
      </c>
      <c r="J218" s="228">
        <v>0.9</v>
      </c>
      <c r="K218" s="228">
        <v>0.9</v>
      </c>
      <c r="L218" s="228">
        <v>0.7</v>
      </c>
      <c r="M218" s="228">
        <v>0.7</v>
      </c>
      <c r="N218" s="228">
        <v>0.7</v>
      </c>
    </row>
    <row r="219" spans="3:14" x14ac:dyDescent="0.2">
      <c r="C219" s="150" t="s">
        <v>535</v>
      </c>
      <c r="D219" s="150" t="s">
        <v>462</v>
      </c>
      <c r="E219" s="228">
        <v>0.7</v>
      </c>
      <c r="F219" s="228">
        <v>0.7</v>
      </c>
      <c r="G219" s="228">
        <v>0.7</v>
      </c>
      <c r="H219" s="228">
        <v>0.7</v>
      </c>
      <c r="I219" s="228">
        <v>0.8</v>
      </c>
      <c r="J219" s="228">
        <v>0.7</v>
      </c>
      <c r="K219" s="228">
        <v>0.7</v>
      </c>
      <c r="L219" s="228">
        <v>0.7</v>
      </c>
      <c r="M219" s="228">
        <v>0.7</v>
      </c>
      <c r="N219" s="228">
        <v>0.7</v>
      </c>
    </row>
    <row r="220" spans="3:14" x14ac:dyDescent="0.2">
      <c r="C220" s="150" t="s">
        <v>536</v>
      </c>
      <c r="D220" s="150" t="s">
        <v>475</v>
      </c>
      <c r="E220" s="227" t="s">
        <v>133</v>
      </c>
      <c r="F220" s="228">
        <v>0.8</v>
      </c>
      <c r="G220" s="228">
        <v>0.8</v>
      </c>
      <c r="H220" s="228">
        <v>0.8</v>
      </c>
      <c r="I220" s="228">
        <v>0.8</v>
      </c>
      <c r="J220" s="228">
        <v>0.7</v>
      </c>
      <c r="K220" s="228">
        <v>0.7</v>
      </c>
      <c r="L220" s="228">
        <v>0.6</v>
      </c>
      <c r="M220" s="228">
        <v>0.6</v>
      </c>
      <c r="N220" s="228">
        <v>0.6</v>
      </c>
    </row>
    <row r="221" spans="3:14" x14ac:dyDescent="0.2">
      <c r="C221" s="150" t="s">
        <v>537</v>
      </c>
      <c r="D221" s="150" t="s">
        <v>469</v>
      </c>
      <c r="E221" s="227" t="s">
        <v>133</v>
      </c>
      <c r="F221" s="228">
        <v>0.6</v>
      </c>
      <c r="G221" s="228">
        <v>0.6</v>
      </c>
      <c r="H221" s="228">
        <v>0.7</v>
      </c>
      <c r="I221" s="228">
        <v>0.6</v>
      </c>
      <c r="J221" s="228">
        <v>0.6</v>
      </c>
      <c r="K221" s="228">
        <v>0.7</v>
      </c>
      <c r="L221" s="228">
        <v>0.7</v>
      </c>
      <c r="M221" s="228">
        <v>0.6</v>
      </c>
      <c r="N221" s="228">
        <v>0.6</v>
      </c>
    </row>
    <row r="222" spans="3:14" x14ac:dyDescent="0.2">
      <c r="C222" s="150" t="s">
        <v>539</v>
      </c>
      <c r="D222" s="150" t="s">
        <v>462</v>
      </c>
      <c r="E222" s="228">
        <v>1</v>
      </c>
      <c r="F222" s="228">
        <v>0.9</v>
      </c>
      <c r="G222" s="228">
        <v>0.9</v>
      </c>
      <c r="H222" s="228">
        <v>0.8</v>
      </c>
      <c r="I222" s="228">
        <v>0.7</v>
      </c>
      <c r="J222" s="228">
        <v>0.7</v>
      </c>
      <c r="K222" s="228">
        <v>0.6</v>
      </c>
      <c r="L222" s="228">
        <v>0.6</v>
      </c>
      <c r="M222" s="228">
        <v>0.6</v>
      </c>
      <c r="N222" s="228">
        <v>0.6</v>
      </c>
    </row>
    <row r="223" spans="3:14" x14ac:dyDescent="0.2">
      <c r="C223" s="150" t="s">
        <v>541</v>
      </c>
      <c r="D223" s="150" t="s">
        <v>479</v>
      </c>
      <c r="E223" s="228">
        <v>0.9</v>
      </c>
      <c r="F223" s="228">
        <v>0.9</v>
      </c>
      <c r="G223" s="228">
        <v>0.8</v>
      </c>
      <c r="H223" s="228">
        <v>0.7</v>
      </c>
      <c r="I223" s="228">
        <v>0.7</v>
      </c>
      <c r="J223" s="228">
        <v>0.7</v>
      </c>
      <c r="K223" s="228">
        <v>0.6</v>
      </c>
      <c r="L223" s="228">
        <v>0.6</v>
      </c>
      <c r="M223" s="228">
        <v>0.6</v>
      </c>
      <c r="N223" s="228">
        <v>0.6</v>
      </c>
    </row>
    <row r="224" spans="3:14" x14ac:dyDescent="0.2">
      <c r="C224" s="150" t="s">
        <v>540</v>
      </c>
      <c r="D224" s="150" t="s">
        <v>467</v>
      </c>
      <c r="E224" s="228">
        <v>0.6</v>
      </c>
      <c r="F224" s="228">
        <v>0.6</v>
      </c>
      <c r="G224" s="228">
        <v>0.6</v>
      </c>
      <c r="H224" s="228">
        <v>0.6</v>
      </c>
      <c r="I224" s="228">
        <v>0.6</v>
      </c>
      <c r="J224" s="228">
        <v>0.6</v>
      </c>
      <c r="K224" s="228">
        <v>0.6</v>
      </c>
      <c r="L224" s="228">
        <v>0.6</v>
      </c>
      <c r="M224" s="228">
        <v>0.6</v>
      </c>
      <c r="N224" s="228">
        <v>0.6</v>
      </c>
    </row>
    <row r="225" spans="3:14" x14ac:dyDescent="0.2">
      <c r="C225" s="150" t="s">
        <v>542</v>
      </c>
      <c r="D225" s="150" t="s">
        <v>483</v>
      </c>
      <c r="E225" s="228">
        <v>0.4</v>
      </c>
      <c r="F225" s="228">
        <v>0.4</v>
      </c>
      <c r="G225" s="228">
        <v>0.5</v>
      </c>
      <c r="H225" s="228">
        <v>0.5</v>
      </c>
      <c r="I225" s="228">
        <v>0.6</v>
      </c>
      <c r="J225" s="228">
        <v>0.6</v>
      </c>
      <c r="K225" s="228">
        <v>0.6</v>
      </c>
      <c r="L225" s="228">
        <v>0.6</v>
      </c>
      <c r="M225" s="228">
        <v>0.6</v>
      </c>
      <c r="N225" s="228">
        <v>0.6</v>
      </c>
    </row>
    <row r="226" spans="3:14" x14ac:dyDescent="0.2">
      <c r="C226" s="150" t="s">
        <v>538</v>
      </c>
      <c r="D226" s="150" t="s">
        <v>463</v>
      </c>
      <c r="E226" s="228">
        <v>0.4</v>
      </c>
      <c r="F226" s="228">
        <v>0.4</v>
      </c>
      <c r="G226" s="228">
        <v>0.4</v>
      </c>
      <c r="H226" s="228">
        <v>0.4</v>
      </c>
      <c r="I226" s="228">
        <v>0.5</v>
      </c>
      <c r="J226" s="228">
        <v>0.6</v>
      </c>
      <c r="K226" s="228">
        <v>0.6</v>
      </c>
      <c r="L226" s="228">
        <v>0.6</v>
      </c>
      <c r="M226" s="228">
        <v>0.6</v>
      </c>
      <c r="N226" s="228">
        <v>0.6</v>
      </c>
    </row>
    <row r="227" spans="3:14" x14ac:dyDescent="0.2">
      <c r="C227" s="150" t="s">
        <v>543</v>
      </c>
      <c r="D227" s="150" t="s">
        <v>484</v>
      </c>
      <c r="E227" s="227" t="s">
        <v>133</v>
      </c>
      <c r="F227" s="227" t="s">
        <v>133</v>
      </c>
      <c r="G227" s="227" t="s">
        <v>133</v>
      </c>
      <c r="H227" s="227" t="s">
        <v>133</v>
      </c>
      <c r="I227" s="227" t="s">
        <v>133</v>
      </c>
      <c r="J227" s="227" t="s">
        <v>133</v>
      </c>
      <c r="K227" s="228">
        <v>0.6</v>
      </c>
      <c r="L227" s="228">
        <v>0.5</v>
      </c>
      <c r="M227" s="228">
        <v>0.5</v>
      </c>
      <c r="N227" s="228">
        <v>0.5</v>
      </c>
    </row>
    <row r="228" spans="3:14" x14ac:dyDescent="0.2">
      <c r="C228" s="150" t="s">
        <v>544</v>
      </c>
      <c r="D228" s="150" t="s">
        <v>462</v>
      </c>
      <c r="E228" s="228">
        <v>0.6</v>
      </c>
      <c r="F228" s="228">
        <v>0.6</v>
      </c>
      <c r="G228" s="228">
        <v>0.6</v>
      </c>
      <c r="H228" s="228">
        <v>0.6</v>
      </c>
      <c r="I228" s="228">
        <v>0.6</v>
      </c>
      <c r="J228" s="228">
        <v>0.5</v>
      </c>
      <c r="K228" s="228">
        <v>0.5</v>
      </c>
      <c r="L228" s="228">
        <v>0.5</v>
      </c>
      <c r="M228" s="228">
        <v>0.5</v>
      </c>
      <c r="N228" s="228">
        <v>0.5</v>
      </c>
    </row>
    <row r="229" spans="3:14" x14ac:dyDescent="0.2">
      <c r="C229" s="150" t="s">
        <v>545</v>
      </c>
      <c r="D229" s="150" t="s">
        <v>474</v>
      </c>
      <c r="E229" s="228">
        <v>0.5</v>
      </c>
      <c r="F229" s="228">
        <v>0.4</v>
      </c>
      <c r="G229" s="228">
        <v>0.4</v>
      </c>
      <c r="H229" s="228">
        <v>0.4</v>
      </c>
      <c r="I229" s="228">
        <v>0.5</v>
      </c>
      <c r="J229" s="228">
        <v>0.4</v>
      </c>
      <c r="K229" s="228">
        <v>0.4</v>
      </c>
      <c r="L229" s="228">
        <v>0.5</v>
      </c>
      <c r="M229" s="228">
        <v>0.5</v>
      </c>
      <c r="N229" s="228">
        <v>0.4</v>
      </c>
    </row>
    <row r="230" spans="3:14" x14ac:dyDescent="0.2">
      <c r="C230" s="150" t="s">
        <v>547</v>
      </c>
      <c r="D230" s="150" t="s">
        <v>463</v>
      </c>
      <c r="E230" s="227" t="s">
        <v>133</v>
      </c>
      <c r="F230" s="227" t="s">
        <v>133</v>
      </c>
      <c r="G230" s="227" t="s">
        <v>133</v>
      </c>
      <c r="H230" s="227" t="s">
        <v>133</v>
      </c>
      <c r="I230" s="227" t="s">
        <v>133</v>
      </c>
      <c r="J230" s="227" t="s">
        <v>133</v>
      </c>
      <c r="K230" s="228">
        <v>0.5</v>
      </c>
      <c r="L230" s="228">
        <v>0.4</v>
      </c>
      <c r="M230" s="228">
        <v>0.4</v>
      </c>
      <c r="N230" s="228">
        <v>0.4</v>
      </c>
    </row>
    <row r="231" spans="3:14" x14ac:dyDescent="0.2">
      <c r="C231" s="150" t="s">
        <v>548</v>
      </c>
      <c r="D231" s="150" t="s">
        <v>463</v>
      </c>
      <c r="E231" s="227" t="s">
        <v>133</v>
      </c>
      <c r="F231" s="227" t="s">
        <v>133</v>
      </c>
      <c r="G231" s="227" t="s">
        <v>133</v>
      </c>
      <c r="H231" s="227" t="s">
        <v>133</v>
      </c>
      <c r="I231" s="227" t="s">
        <v>133</v>
      </c>
      <c r="J231" s="227" t="s">
        <v>133</v>
      </c>
      <c r="K231" s="227" t="s">
        <v>133</v>
      </c>
      <c r="L231" s="228">
        <v>0.3</v>
      </c>
      <c r="M231" s="228">
        <v>0.4</v>
      </c>
      <c r="N231" s="228">
        <v>0.4</v>
      </c>
    </row>
    <row r="232" spans="3:14" x14ac:dyDescent="0.2">
      <c r="C232" s="150" t="s">
        <v>550</v>
      </c>
      <c r="D232" s="150" t="s">
        <v>474</v>
      </c>
      <c r="E232" s="227" t="s">
        <v>133</v>
      </c>
      <c r="F232" s="227" t="s">
        <v>133</v>
      </c>
      <c r="G232" s="227" t="s">
        <v>133</v>
      </c>
      <c r="H232" s="227" t="s">
        <v>133</v>
      </c>
      <c r="I232" s="227" t="s">
        <v>133</v>
      </c>
      <c r="J232" s="227" t="s">
        <v>133</v>
      </c>
      <c r="K232" s="228">
        <v>0.3</v>
      </c>
      <c r="L232" s="228">
        <v>0.4</v>
      </c>
      <c r="M232" s="228">
        <v>0.4</v>
      </c>
      <c r="N232" s="228">
        <v>0.4</v>
      </c>
    </row>
    <row r="233" spans="3:14" x14ac:dyDescent="0.2">
      <c r="C233" s="150" t="s">
        <v>546</v>
      </c>
      <c r="D233" s="150" t="s">
        <v>481</v>
      </c>
      <c r="E233" s="227" t="s">
        <v>133</v>
      </c>
      <c r="F233" s="227" t="s">
        <v>133</v>
      </c>
      <c r="G233" s="227" t="s">
        <v>133</v>
      </c>
      <c r="H233" s="227" t="s">
        <v>133</v>
      </c>
      <c r="I233" s="227" t="s">
        <v>133</v>
      </c>
      <c r="J233" s="227" t="s">
        <v>133</v>
      </c>
      <c r="K233" s="227" t="s">
        <v>133</v>
      </c>
      <c r="L233" s="227" t="s">
        <v>133</v>
      </c>
      <c r="M233" s="228">
        <v>0.4</v>
      </c>
      <c r="N233" s="228">
        <v>0.4</v>
      </c>
    </row>
    <row r="234" spans="3:14" x14ac:dyDescent="0.2">
      <c r="C234" s="150" t="s">
        <v>549</v>
      </c>
      <c r="D234" s="150" t="s">
        <v>482</v>
      </c>
      <c r="E234" s="228">
        <v>0.5</v>
      </c>
      <c r="F234" s="228">
        <v>0.5</v>
      </c>
      <c r="G234" s="228">
        <v>0.4</v>
      </c>
      <c r="H234" s="228">
        <v>0.4</v>
      </c>
      <c r="I234" s="228">
        <v>0.4</v>
      </c>
      <c r="J234" s="228">
        <v>0.4</v>
      </c>
      <c r="K234" s="228">
        <v>0.4</v>
      </c>
      <c r="L234" s="228">
        <v>0.4</v>
      </c>
      <c r="M234" s="228">
        <v>0.4</v>
      </c>
      <c r="N234" s="228">
        <v>0.4</v>
      </c>
    </row>
    <row r="235" spans="3:14" x14ac:dyDescent="0.2">
      <c r="C235" s="150" t="s">
        <v>551</v>
      </c>
      <c r="D235" s="150" t="s">
        <v>462</v>
      </c>
      <c r="E235" s="228">
        <v>0.5</v>
      </c>
      <c r="F235" s="228">
        <v>0.4</v>
      </c>
      <c r="G235" s="228">
        <v>0.4</v>
      </c>
      <c r="H235" s="228">
        <v>0.4</v>
      </c>
      <c r="I235" s="228">
        <v>0.4</v>
      </c>
      <c r="J235" s="228">
        <v>0.4</v>
      </c>
      <c r="K235" s="228">
        <v>0.4</v>
      </c>
      <c r="L235" s="228">
        <v>0.4</v>
      </c>
      <c r="M235" s="228">
        <v>0.4</v>
      </c>
      <c r="N235" s="228">
        <v>0.4</v>
      </c>
    </row>
    <row r="236" spans="3:14" x14ac:dyDescent="0.2">
      <c r="C236" s="150" t="s">
        <v>553</v>
      </c>
      <c r="D236" s="150" t="s">
        <v>463</v>
      </c>
      <c r="E236" s="227" t="s">
        <v>133</v>
      </c>
      <c r="F236" s="227" t="s">
        <v>133</v>
      </c>
      <c r="G236" s="227" t="s">
        <v>133</v>
      </c>
      <c r="H236" s="227" t="s">
        <v>133</v>
      </c>
      <c r="I236" s="227" t="s">
        <v>133</v>
      </c>
      <c r="J236" s="227" t="s">
        <v>133</v>
      </c>
      <c r="K236" s="228">
        <v>0.4</v>
      </c>
      <c r="L236" s="228">
        <v>0.3</v>
      </c>
      <c r="M236" s="228">
        <v>0.3</v>
      </c>
      <c r="N236" s="228">
        <v>0.3</v>
      </c>
    </row>
    <row r="237" spans="3:14" x14ac:dyDescent="0.2">
      <c r="C237" s="150" t="s">
        <v>557</v>
      </c>
      <c r="D237" s="150" t="s">
        <v>486</v>
      </c>
      <c r="E237" s="227" t="s">
        <v>133</v>
      </c>
      <c r="F237" s="228">
        <v>0</v>
      </c>
      <c r="G237" s="228">
        <v>0.1</v>
      </c>
      <c r="H237" s="228">
        <v>0.2</v>
      </c>
      <c r="I237" s="228">
        <v>0.3</v>
      </c>
      <c r="J237" s="228">
        <v>0.3</v>
      </c>
      <c r="K237" s="228">
        <v>0.3</v>
      </c>
      <c r="L237" s="228">
        <v>0.3</v>
      </c>
      <c r="M237" s="228">
        <v>0.3</v>
      </c>
      <c r="N237" s="228">
        <v>0.3</v>
      </c>
    </row>
    <row r="238" spans="3:14" x14ac:dyDescent="0.2">
      <c r="C238" s="150" t="s">
        <v>555</v>
      </c>
      <c r="D238" s="150" t="s">
        <v>487</v>
      </c>
      <c r="E238" s="227" t="s">
        <v>133</v>
      </c>
      <c r="F238" s="227" t="s">
        <v>133</v>
      </c>
      <c r="G238" s="227" t="s">
        <v>133</v>
      </c>
      <c r="H238" s="227" t="s">
        <v>133</v>
      </c>
      <c r="I238" s="228">
        <v>0.2</v>
      </c>
      <c r="J238" s="228">
        <v>0.2</v>
      </c>
      <c r="K238" s="228">
        <v>0.2</v>
      </c>
      <c r="L238" s="228">
        <v>0.3</v>
      </c>
      <c r="M238" s="228">
        <v>0.3</v>
      </c>
      <c r="N238" s="228">
        <v>0.3</v>
      </c>
    </row>
    <row r="239" spans="3:14" x14ac:dyDescent="0.2">
      <c r="C239" s="150" t="s">
        <v>552</v>
      </c>
      <c r="D239" s="150" t="s">
        <v>485</v>
      </c>
      <c r="E239" s="228">
        <v>0.4</v>
      </c>
      <c r="F239" s="228">
        <v>0.4</v>
      </c>
      <c r="G239" s="228">
        <v>0.5</v>
      </c>
      <c r="H239" s="228">
        <v>0.4</v>
      </c>
      <c r="I239" s="228">
        <v>0.4</v>
      </c>
      <c r="J239" s="228">
        <v>0.3</v>
      </c>
      <c r="K239" s="228">
        <v>0.3</v>
      </c>
      <c r="L239" s="228">
        <v>0.3</v>
      </c>
      <c r="M239" s="228">
        <v>0.3</v>
      </c>
      <c r="N239" s="228">
        <v>0.3</v>
      </c>
    </row>
    <row r="240" spans="3:14" x14ac:dyDescent="0.2">
      <c r="C240" s="150" t="s">
        <v>556</v>
      </c>
      <c r="D240" s="150" t="s">
        <v>462</v>
      </c>
      <c r="E240" s="228">
        <v>0.4</v>
      </c>
      <c r="F240" s="228">
        <v>0.4</v>
      </c>
      <c r="G240" s="228">
        <v>0.4</v>
      </c>
      <c r="H240" s="228">
        <v>0.3</v>
      </c>
      <c r="I240" s="228">
        <v>0.3</v>
      </c>
      <c r="J240" s="228">
        <v>0.3</v>
      </c>
      <c r="K240" s="228">
        <v>0.3</v>
      </c>
      <c r="L240" s="228">
        <v>0.3</v>
      </c>
      <c r="M240" s="228">
        <v>0.3</v>
      </c>
      <c r="N240" s="228">
        <v>0.3</v>
      </c>
    </row>
    <row r="241" spans="3:14" x14ac:dyDescent="0.2">
      <c r="C241" s="150" t="s">
        <v>554</v>
      </c>
      <c r="D241" s="150" t="s">
        <v>476</v>
      </c>
      <c r="E241" s="228">
        <v>0.3</v>
      </c>
      <c r="F241" s="228">
        <v>0.3</v>
      </c>
      <c r="G241" s="228">
        <v>0.3</v>
      </c>
      <c r="H241" s="228">
        <v>0.3</v>
      </c>
      <c r="I241" s="228">
        <v>0.3</v>
      </c>
      <c r="J241" s="228">
        <v>0.3</v>
      </c>
      <c r="K241" s="228">
        <v>0.3</v>
      </c>
      <c r="L241" s="228">
        <v>0.3</v>
      </c>
      <c r="M241" s="228">
        <v>0.3</v>
      </c>
      <c r="N241" s="228">
        <v>0.3</v>
      </c>
    </row>
    <row r="242" spans="3:14" x14ac:dyDescent="0.2">
      <c r="C242" s="150" t="s">
        <v>563</v>
      </c>
      <c r="D242" s="150" t="s">
        <v>474</v>
      </c>
      <c r="E242" s="227" t="s">
        <v>133</v>
      </c>
      <c r="F242" s="227" t="s">
        <v>133</v>
      </c>
      <c r="G242" s="227" t="s">
        <v>133</v>
      </c>
      <c r="H242" s="227" t="s">
        <v>133</v>
      </c>
      <c r="I242" s="227" t="s">
        <v>133</v>
      </c>
      <c r="J242" s="227" t="s">
        <v>133</v>
      </c>
      <c r="K242" s="228">
        <v>0.2</v>
      </c>
      <c r="L242" s="228">
        <v>0.2</v>
      </c>
      <c r="M242" s="228">
        <v>0.2</v>
      </c>
      <c r="N242" s="228">
        <v>0.2</v>
      </c>
    </row>
    <row r="243" spans="3:14" x14ac:dyDescent="0.2">
      <c r="C243" s="150" t="s">
        <v>560</v>
      </c>
      <c r="D243" s="150" t="s">
        <v>490</v>
      </c>
      <c r="E243" s="227" t="s">
        <v>133</v>
      </c>
      <c r="F243" s="228">
        <v>0</v>
      </c>
      <c r="G243" s="228">
        <v>0.1</v>
      </c>
      <c r="H243" s="228">
        <v>0.2</v>
      </c>
      <c r="I243" s="228">
        <v>0.2</v>
      </c>
      <c r="J243" s="228">
        <v>0.2</v>
      </c>
      <c r="K243" s="228">
        <v>0.2</v>
      </c>
      <c r="L243" s="228">
        <v>0.2</v>
      </c>
      <c r="M243" s="228">
        <v>0.2</v>
      </c>
      <c r="N243" s="228">
        <v>0.2</v>
      </c>
    </row>
    <row r="244" spans="3:14" x14ac:dyDescent="0.2">
      <c r="C244" s="150" t="s">
        <v>559</v>
      </c>
      <c r="D244" s="150" t="s">
        <v>489</v>
      </c>
      <c r="E244" s="228">
        <v>0.3</v>
      </c>
      <c r="F244" s="228">
        <v>0.2</v>
      </c>
      <c r="G244" s="228">
        <v>0.2</v>
      </c>
      <c r="H244" s="228">
        <v>0.2</v>
      </c>
      <c r="I244" s="228">
        <v>0.2</v>
      </c>
      <c r="J244" s="228">
        <v>0.2</v>
      </c>
      <c r="K244" s="228">
        <v>0.2</v>
      </c>
      <c r="L244" s="228">
        <v>0.2</v>
      </c>
      <c r="M244" s="228">
        <v>0.2</v>
      </c>
      <c r="N244" s="228">
        <v>0.2</v>
      </c>
    </row>
    <row r="245" spans="3:14" x14ac:dyDescent="0.2">
      <c r="C245" s="150" t="s">
        <v>558</v>
      </c>
      <c r="D245" s="150" t="s">
        <v>478</v>
      </c>
      <c r="E245" s="228">
        <v>0.3</v>
      </c>
      <c r="F245" s="228">
        <v>0.3</v>
      </c>
      <c r="G245" s="228">
        <v>0.3</v>
      </c>
      <c r="H245" s="228">
        <v>0.3</v>
      </c>
      <c r="I245" s="228">
        <v>0.3</v>
      </c>
      <c r="J245" s="228">
        <v>0.2</v>
      </c>
      <c r="K245" s="228">
        <v>0.2</v>
      </c>
      <c r="L245" s="228">
        <v>0.2</v>
      </c>
      <c r="M245" s="228">
        <v>0.2</v>
      </c>
      <c r="N245" s="228">
        <v>0.2</v>
      </c>
    </row>
    <row r="246" spans="3:14" x14ac:dyDescent="0.2">
      <c r="C246" s="150" t="s">
        <v>561</v>
      </c>
      <c r="D246" s="150" t="s">
        <v>488</v>
      </c>
      <c r="E246" s="228">
        <v>0.2</v>
      </c>
      <c r="F246" s="228">
        <v>0.2</v>
      </c>
      <c r="G246" s="228">
        <v>0.2</v>
      </c>
      <c r="H246" s="228">
        <v>0.2</v>
      </c>
      <c r="I246" s="228">
        <v>0.2</v>
      </c>
      <c r="J246" s="228">
        <v>0.2</v>
      </c>
      <c r="K246" s="228">
        <v>0.2</v>
      </c>
      <c r="L246" s="228">
        <v>0.2</v>
      </c>
      <c r="M246" s="228">
        <v>0.2</v>
      </c>
      <c r="N246" s="228">
        <v>0.2</v>
      </c>
    </row>
    <row r="247" spans="3:14" x14ac:dyDescent="0.2">
      <c r="C247" s="150" t="s">
        <v>562</v>
      </c>
      <c r="D247" s="150" t="s">
        <v>467</v>
      </c>
      <c r="E247" s="228">
        <v>0.2</v>
      </c>
      <c r="F247" s="228">
        <v>0.2</v>
      </c>
      <c r="G247" s="228">
        <v>0.2</v>
      </c>
      <c r="H247" s="228">
        <v>0.2</v>
      </c>
      <c r="I247" s="228">
        <v>0.2</v>
      </c>
      <c r="J247" s="228">
        <v>0.2</v>
      </c>
      <c r="K247" s="228">
        <v>0.2</v>
      </c>
      <c r="L247" s="228">
        <v>0.2</v>
      </c>
      <c r="M247" s="228">
        <v>0.2</v>
      </c>
      <c r="N247" s="228">
        <v>0.2</v>
      </c>
    </row>
    <row r="248" spans="3:14" x14ac:dyDescent="0.2">
      <c r="C248" s="150" t="s">
        <v>565</v>
      </c>
      <c r="D248" s="150" t="s">
        <v>493</v>
      </c>
      <c r="E248" s="228">
        <v>0.1</v>
      </c>
      <c r="F248" s="228">
        <v>0.1</v>
      </c>
      <c r="G248" s="228">
        <v>0.1</v>
      </c>
      <c r="H248" s="228">
        <v>0.1</v>
      </c>
      <c r="I248" s="228">
        <v>0.1</v>
      </c>
      <c r="J248" s="228">
        <v>0.2</v>
      </c>
      <c r="K248" s="228">
        <v>0.2</v>
      </c>
      <c r="L248" s="228">
        <v>0.2</v>
      </c>
      <c r="M248" s="228">
        <v>0.2</v>
      </c>
      <c r="N248" s="228">
        <v>0.2</v>
      </c>
    </row>
    <row r="249" spans="3:14" x14ac:dyDescent="0.2">
      <c r="C249" s="150" t="s">
        <v>564</v>
      </c>
      <c r="D249" s="150" t="s">
        <v>492</v>
      </c>
      <c r="E249" s="228">
        <v>0</v>
      </c>
      <c r="F249" s="228">
        <v>0</v>
      </c>
      <c r="G249" s="228">
        <v>0.1</v>
      </c>
      <c r="H249" s="228">
        <v>0.1</v>
      </c>
      <c r="I249" s="228">
        <v>0.1</v>
      </c>
      <c r="J249" s="228">
        <v>0.1</v>
      </c>
      <c r="K249" s="228">
        <v>0.2</v>
      </c>
      <c r="L249" s="228">
        <v>0.2</v>
      </c>
      <c r="M249" s="228">
        <v>0.2</v>
      </c>
      <c r="N249" s="228">
        <v>0.2</v>
      </c>
    </row>
    <row r="250" spans="3:14" x14ac:dyDescent="0.2">
      <c r="C250" s="150" t="s">
        <v>571</v>
      </c>
      <c r="D250" s="150" t="s">
        <v>475</v>
      </c>
      <c r="E250" s="227" t="s">
        <v>133</v>
      </c>
      <c r="F250" s="228">
        <v>0.2</v>
      </c>
      <c r="G250" s="228">
        <v>0.1</v>
      </c>
      <c r="H250" s="228">
        <v>0.1</v>
      </c>
      <c r="I250" s="228">
        <v>0.1</v>
      </c>
      <c r="J250" s="228">
        <v>0.1</v>
      </c>
      <c r="K250" s="228">
        <v>0.1</v>
      </c>
      <c r="L250" s="228">
        <v>0.1</v>
      </c>
      <c r="M250" s="228">
        <v>0.1</v>
      </c>
      <c r="N250" s="228">
        <v>0.1</v>
      </c>
    </row>
    <row r="251" spans="3:14" x14ac:dyDescent="0.2">
      <c r="C251" s="150" t="s">
        <v>573</v>
      </c>
      <c r="D251" s="150" t="s">
        <v>475</v>
      </c>
      <c r="E251" s="227" t="s">
        <v>133</v>
      </c>
      <c r="F251" s="228">
        <v>0.2</v>
      </c>
      <c r="G251" s="228">
        <v>0.2</v>
      </c>
      <c r="H251" s="228">
        <v>0.2</v>
      </c>
      <c r="I251" s="228">
        <v>0.1</v>
      </c>
      <c r="J251" s="228">
        <v>0.1</v>
      </c>
      <c r="K251" s="228">
        <v>0.1</v>
      </c>
      <c r="L251" s="228">
        <v>0.1</v>
      </c>
      <c r="M251" s="228">
        <v>0.1</v>
      </c>
      <c r="N251" s="228">
        <v>0.1</v>
      </c>
    </row>
    <row r="252" spans="3:14" x14ac:dyDescent="0.2">
      <c r="C252" s="150" t="s">
        <v>569</v>
      </c>
      <c r="D252" s="150" t="s">
        <v>463</v>
      </c>
      <c r="E252" s="227" t="s">
        <v>133</v>
      </c>
      <c r="F252" s="227" t="s">
        <v>133</v>
      </c>
      <c r="G252" s="227" t="s">
        <v>133</v>
      </c>
      <c r="H252" s="227" t="s">
        <v>133</v>
      </c>
      <c r="I252" s="227" t="s">
        <v>133</v>
      </c>
      <c r="J252" s="227" t="s">
        <v>133</v>
      </c>
      <c r="K252" s="227" t="s">
        <v>133</v>
      </c>
      <c r="L252" s="227" t="s">
        <v>133</v>
      </c>
      <c r="M252" s="228">
        <v>0.1</v>
      </c>
      <c r="N252" s="228">
        <v>0.1</v>
      </c>
    </row>
    <row r="253" spans="3:14" x14ac:dyDescent="0.2">
      <c r="C253" s="150" t="s">
        <v>570</v>
      </c>
      <c r="D253" s="150" t="s">
        <v>494</v>
      </c>
      <c r="E253" s="227" t="s">
        <v>133</v>
      </c>
      <c r="F253" s="227" t="s">
        <v>133</v>
      </c>
      <c r="G253" s="228">
        <v>0</v>
      </c>
      <c r="H253" s="228">
        <v>0.1</v>
      </c>
      <c r="I253" s="228">
        <v>0.1</v>
      </c>
      <c r="J253" s="228">
        <v>0.1</v>
      </c>
      <c r="K253" s="228">
        <v>0.1</v>
      </c>
      <c r="L253" s="228">
        <v>0.1</v>
      </c>
      <c r="M253" s="228">
        <v>0.1</v>
      </c>
      <c r="N253" s="228">
        <v>0.1</v>
      </c>
    </row>
    <row r="254" spans="3:14" x14ac:dyDescent="0.2">
      <c r="C254" s="150" t="s">
        <v>567</v>
      </c>
      <c r="D254" s="150" t="s">
        <v>491</v>
      </c>
      <c r="E254" s="227" t="s">
        <v>133</v>
      </c>
      <c r="F254" s="227" t="s">
        <v>133</v>
      </c>
      <c r="G254" s="227" t="s">
        <v>133</v>
      </c>
      <c r="H254" s="227" t="s">
        <v>133</v>
      </c>
      <c r="I254" s="228">
        <v>0.1</v>
      </c>
      <c r="J254" s="228">
        <v>0.1</v>
      </c>
      <c r="K254" s="228">
        <v>0.1</v>
      </c>
      <c r="L254" s="228">
        <v>0.1</v>
      </c>
      <c r="M254" s="228">
        <v>0.1</v>
      </c>
      <c r="N254" s="228">
        <v>0.1</v>
      </c>
    </row>
    <row r="255" spans="3:14" x14ac:dyDescent="0.2">
      <c r="C255" s="150" t="s">
        <v>568</v>
      </c>
      <c r="D255" s="150" t="s">
        <v>479</v>
      </c>
      <c r="E255" s="228">
        <v>0.2</v>
      </c>
      <c r="F255" s="228">
        <v>0.2</v>
      </c>
      <c r="G255" s="228">
        <v>0.2</v>
      </c>
      <c r="H255" s="228">
        <v>0.2</v>
      </c>
      <c r="I255" s="228">
        <v>0.2</v>
      </c>
      <c r="J255" s="228">
        <v>0.2</v>
      </c>
      <c r="K255" s="228">
        <v>0.2</v>
      </c>
      <c r="L255" s="228">
        <v>0.1</v>
      </c>
      <c r="M255" s="228">
        <v>0.1</v>
      </c>
      <c r="N255" s="228">
        <v>0.1</v>
      </c>
    </row>
    <row r="256" spans="3:14" x14ac:dyDescent="0.2">
      <c r="C256" s="150" t="s">
        <v>566</v>
      </c>
      <c r="D256" s="150" t="s">
        <v>482</v>
      </c>
      <c r="E256" s="228">
        <v>0.2</v>
      </c>
      <c r="F256" s="228">
        <v>0.2</v>
      </c>
      <c r="G256" s="228">
        <v>0.2</v>
      </c>
      <c r="H256" s="228">
        <v>0.2</v>
      </c>
      <c r="I256" s="228">
        <v>0.2</v>
      </c>
      <c r="J256" s="228">
        <v>0.2</v>
      </c>
      <c r="K256" s="228">
        <v>0.2</v>
      </c>
      <c r="L256" s="228">
        <v>0.2</v>
      </c>
      <c r="M256" s="228">
        <v>0.1</v>
      </c>
      <c r="N256" s="228">
        <v>0.1</v>
      </c>
    </row>
    <row r="257" spans="3:27" x14ac:dyDescent="0.2">
      <c r="C257" s="150" t="s">
        <v>572</v>
      </c>
      <c r="D257" s="150" t="s">
        <v>495</v>
      </c>
      <c r="E257" s="228">
        <v>0.1</v>
      </c>
      <c r="F257" s="228">
        <v>0.1</v>
      </c>
      <c r="G257" s="228">
        <v>0.1</v>
      </c>
      <c r="H257" s="228">
        <v>0.1</v>
      </c>
      <c r="I257" s="228">
        <v>0.1</v>
      </c>
      <c r="J257" s="228">
        <v>0.1</v>
      </c>
      <c r="K257" s="228">
        <v>0.1</v>
      </c>
      <c r="L257" s="228">
        <v>0.1</v>
      </c>
      <c r="M257" s="228">
        <v>0.1</v>
      </c>
      <c r="N257" s="228">
        <v>0.1</v>
      </c>
    </row>
    <row r="258" spans="3:27" x14ac:dyDescent="0.2">
      <c r="C258" s="150" t="s">
        <v>580</v>
      </c>
      <c r="D258" s="150" t="s">
        <v>475</v>
      </c>
      <c r="E258" s="227" t="s">
        <v>133</v>
      </c>
      <c r="F258" s="228">
        <v>0.4</v>
      </c>
      <c r="G258" s="228">
        <v>0.3</v>
      </c>
      <c r="H258" s="228">
        <v>0.2</v>
      </c>
      <c r="I258" s="228">
        <v>0.1</v>
      </c>
      <c r="J258" s="228">
        <v>0.1</v>
      </c>
      <c r="K258" s="228">
        <v>0</v>
      </c>
      <c r="L258" s="228">
        <v>0</v>
      </c>
      <c r="M258" s="228">
        <v>0</v>
      </c>
      <c r="N258" s="227" t="s">
        <v>133</v>
      </c>
    </row>
    <row r="259" spans="3:27" x14ac:dyDescent="0.2">
      <c r="C259" s="225" t="s">
        <v>591</v>
      </c>
      <c r="D259" s="225" t="s">
        <v>496</v>
      </c>
      <c r="E259" s="231">
        <v>8.9</v>
      </c>
      <c r="F259" s="231">
        <v>8.3000000000000007</v>
      </c>
      <c r="G259" s="231">
        <v>8</v>
      </c>
      <c r="H259" s="231">
        <v>7.6</v>
      </c>
      <c r="I259" s="231">
        <v>7.5</v>
      </c>
      <c r="J259" s="231">
        <v>7.4</v>
      </c>
      <c r="K259" s="231">
        <v>7.1</v>
      </c>
      <c r="L259" s="231">
        <v>7.2</v>
      </c>
      <c r="M259" s="231">
        <v>7.4</v>
      </c>
      <c r="N259" s="231">
        <v>7.4</v>
      </c>
    </row>
    <row r="260" spans="3:27" x14ac:dyDescent="0.2">
      <c r="C260" s="226" t="s">
        <v>497</v>
      </c>
      <c r="D260" s="226" t="s">
        <v>497</v>
      </c>
      <c r="E260" s="232">
        <v>14.2</v>
      </c>
      <c r="F260" s="232">
        <v>13.6</v>
      </c>
      <c r="G260" s="232">
        <v>14</v>
      </c>
      <c r="H260" s="232">
        <v>14.3</v>
      </c>
      <c r="I260" s="232">
        <v>14.2</v>
      </c>
      <c r="J260" s="232">
        <v>13.6</v>
      </c>
      <c r="K260" s="232">
        <v>14</v>
      </c>
      <c r="L260" s="232">
        <v>14</v>
      </c>
      <c r="M260" s="232">
        <v>13.2</v>
      </c>
      <c r="N260" s="232">
        <v>13.8</v>
      </c>
    </row>
    <row r="261" spans="3:27" x14ac:dyDescent="0.2">
      <c r="C261" s="168" t="s">
        <v>309</v>
      </c>
      <c r="D261" s="168" t="s">
        <v>309</v>
      </c>
      <c r="E261" s="234">
        <f>SUM(E170:E260)</f>
        <v>100.40000000000002</v>
      </c>
      <c r="F261" s="233">
        <f t="shared" ref="F261:M261" si="12">SUM(F170:F260)</f>
        <v>100.00000000000001</v>
      </c>
      <c r="G261" s="234">
        <f t="shared" si="12"/>
        <v>100.19999999999999</v>
      </c>
      <c r="H261" s="234">
        <f t="shared" si="12"/>
        <v>99.9</v>
      </c>
      <c r="I261" s="234">
        <f t="shared" si="12"/>
        <v>100.39999999999996</v>
      </c>
      <c r="J261" s="234">
        <f t="shared" si="12"/>
        <v>100.39999999999998</v>
      </c>
      <c r="K261" s="234">
        <f t="shared" si="12"/>
        <v>99.6</v>
      </c>
      <c r="L261" s="234">
        <f t="shared" si="12"/>
        <v>99.799999999999983</v>
      </c>
      <c r="M261" s="234">
        <f t="shared" si="12"/>
        <v>100.09999999999997</v>
      </c>
      <c r="N261" s="234">
        <f>SUM(N170:N260)</f>
        <v>100.29999999999997</v>
      </c>
    </row>
    <row r="268" spans="3:27" ht="17" thickBot="1" x14ac:dyDescent="0.25"/>
    <row r="269" spans="3:27" ht="21" x14ac:dyDescent="0.25">
      <c r="U269" s="485" t="s">
        <v>955</v>
      </c>
      <c r="V269" s="479"/>
      <c r="W269" s="479"/>
      <c r="X269" s="479"/>
      <c r="Y269" s="479"/>
      <c r="Z269" s="479"/>
      <c r="AA269" s="480"/>
    </row>
    <row r="270" spans="3:27" x14ac:dyDescent="0.2">
      <c r="U270" s="374"/>
      <c r="AA270" s="481"/>
    </row>
    <row r="271" spans="3:27" x14ac:dyDescent="0.2">
      <c r="U271" s="374"/>
      <c r="AA271" s="481"/>
    </row>
    <row r="272" spans="3:27" ht="26" x14ac:dyDescent="0.3">
      <c r="C272" s="219" t="s">
        <v>638</v>
      </c>
      <c r="Q272" s="219" t="s">
        <v>847</v>
      </c>
      <c r="U272" s="374"/>
      <c r="X272" s="219" t="s">
        <v>847</v>
      </c>
      <c r="AA272" s="481"/>
    </row>
    <row r="273" spans="3:27" x14ac:dyDescent="0.2">
      <c r="C273" s="149" t="s">
        <v>501</v>
      </c>
      <c r="D273" s="149" t="s">
        <v>502</v>
      </c>
      <c r="E273" s="149" t="s">
        <v>118</v>
      </c>
      <c r="F273" s="149" t="s">
        <v>119</v>
      </c>
      <c r="G273" s="149" t="s">
        <v>120</v>
      </c>
      <c r="H273" s="149" t="s">
        <v>121</v>
      </c>
      <c r="I273" s="149" t="s">
        <v>122</v>
      </c>
      <c r="J273" s="149" t="s">
        <v>123</v>
      </c>
      <c r="K273" s="149" t="s">
        <v>124</v>
      </c>
      <c r="L273" s="149" t="s">
        <v>125</v>
      </c>
      <c r="M273" s="149" t="s">
        <v>102</v>
      </c>
      <c r="N273" s="149" t="s">
        <v>503</v>
      </c>
      <c r="Q273" s="342" t="s">
        <v>502</v>
      </c>
      <c r="R273" s="342" t="s">
        <v>118</v>
      </c>
      <c r="S273" s="342" t="s">
        <v>102</v>
      </c>
      <c r="U273" s="374"/>
      <c r="X273" s="342" t="s">
        <v>502</v>
      </c>
      <c r="Y273" s="342" t="s">
        <v>118</v>
      </c>
      <c r="Z273" s="342" t="s">
        <v>102</v>
      </c>
      <c r="AA273" s="481"/>
    </row>
    <row r="274" spans="3:27" x14ac:dyDescent="0.2">
      <c r="C274" s="150" t="s">
        <v>519</v>
      </c>
      <c r="D274" s="150" t="s">
        <v>471</v>
      </c>
      <c r="E274" s="228">
        <v>1.6</v>
      </c>
      <c r="F274" s="228">
        <v>1.7</v>
      </c>
      <c r="G274" s="228">
        <v>1.8</v>
      </c>
      <c r="H274" s="228">
        <v>1.8</v>
      </c>
      <c r="I274" s="228">
        <v>1.8</v>
      </c>
      <c r="J274" s="228">
        <v>1.8</v>
      </c>
      <c r="K274" s="228">
        <v>1.7</v>
      </c>
      <c r="L274" s="228">
        <v>1.7</v>
      </c>
      <c r="M274" s="228">
        <v>1.7</v>
      </c>
      <c r="N274" s="228">
        <v>1.7</v>
      </c>
      <c r="Q274" t="s">
        <v>462</v>
      </c>
      <c r="R274" s="172">
        <v>33.900000000000006</v>
      </c>
      <c r="S274" s="369">
        <v>30.500000000000004</v>
      </c>
      <c r="U274" s="374"/>
      <c r="X274" t="s">
        <v>462</v>
      </c>
      <c r="Y274" s="172">
        <v>33.900000000000006</v>
      </c>
      <c r="Z274" s="369">
        <v>30.500000000000004</v>
      </c>
      <c r="AA274" s="481"/>
    </row>
    <row r="275" spans="3:27" ht="17" thickBot="1" x14ac:dyDescent="0.25">
      <c r="C275" s="150" t="s">
        <v>520</v>
      </c>
      <c r="D275" s="150" t="s">
        <v>472</v>
      </c>
      <c r="E275" s="228">
        <v>1.8</v>
      </c>
      <c r="F275" s="228">
        <v>1.8</v>
      </c>
      <c r="G275" s="228">
        <v>1.8</v>
      </c>
      <c r="H275" s="228">
        <v>1.6</v>
      </c>
      <c r="I275" s="228">
        <v>1.6</v>
      </c>
      <c r="J275" s="228">
        <v>1.6</v>
      </c>
      <c r="K275" s="228">
        <v>1.5</v>
      </c>
      <c r="L275" s="228">
        <v>1.6</v>
      </c>
      <c r="M275" s="228">
        <v>1.7</v>
      </c>
      <c r="N275" s="228">
        <v>1.6</v>
      </c>
      <c r="Q275" t="s">
        <v>463</v>
      </c>
      <c r="R275" s="172">
        <v>0.4</v>
      </c>
      <c r="S275" s="370">
        <v>6.9</v>
      </c>
      <c r="U275" s="374"/>
      <c r="X275" t="s">
        <v>463</v>
      </c>
      <c r="Y275" s="172">
        <v>0.4</v>
      </c>
      <c r="Z275" s="370">
        <v>6.9</v>
      </c>
      <c r="AA275" s="481"/>
    </row>
    <row r="276" spans="3:27" ht="17" thickBot="1" x14ac:dyDescent="0.25">
      <c r="C276" s="150" t="s">
        <v>565</v>
      </c>
      <c r="D276" s="150" t="s">
        <v>493</v>
      </c>
      <c r="E276" s="228">
        <v>0.1</v>
      </c>
      <c r="F276" s="228">
        <v>0.1</v>
      </c>
      <c r="G276" s="228">
        <v>0.1</v>
      </c>
      <c r="H276" s="228">
        <v>0.1</v>
      </c>
      <c r="I276" s="228">
        <v>0.1</v>
      </c>
      <c r="J276" s="228">
        <v>0.2</v>
      </c>
      <c r="K276" s="228">
        <v>0.2</v>
      </c>
      <c r="L276" s="228">
        <v>0.2</v>
      </c>
      <c r="M276" s="228">
        <v>0.2</v>
      </c>
      <c r="N276" s="228">
        <v>0.2</v>
      </c>
      <c r="Q276" s="371" t="s">
        <v>464</v>
      </c>
      <c r="R276" s="372">
        <v>5.6</v>
      </c>
      <c r="S276" s="373">
        <v>5.8</v>
      </c>
      <c r="U276" s="374"/>
      <c r="X276" s="474" t="s">
        <v>464</v>
      </c>
      <c r="Y276" s="475">
        <v>5.6</v>
      </c>
      <c r="Z276" s="476">
        <v>5.8</v>
      </c>
      <c r="AA276" s="481"/>
    </row>
    <row r="277" spans="3:27" ht="17" thickBot="1" x14ac:dyDescent="0.25">
      <c r="C277" s="150" t="s">
        <v>536</v>
      </c>
      <c r="D277" s="150" t="s">
        <v>475</v>
      </c>
      <c r="E277" s="227" t="s">
        <v>133</v>
      </c>
      <c r="F277" s="228">
        <v>0.8</v>
      </c>
      <c r="G277" s="228">
        <v>0.8</v>
      </c>
      <c r="H277" s="228">
        <v>0.8</v>
      </c>
      <c r="I277" s="228">
        <v>0.8</v>
      </c>
      <c r="J277" s="228">
        <v>0.7</v>
      </c>
      <c r="K277" s="228">
        <v>0.7</v>
      </c>
      <c r="L277" s="228">
        <v>0.6</v>
      </c>
      <c r="M277" s="228">
        <v>0.6</v>
      </c>
      <c r="N277" s="228">
        <v>0.6</v>
      </c>
      <c r="Q277" s="374" t="s">
        <v>465</v>
      </c>
      <c r="R277" s="172">
        <v>5.4</v>
      </c>
      <c r="S277" s="375">
        <v>4.8</v>
      </c>
      <c r="U277" s="482" t="s">
        <v>849</v>
      </c>
      <c r="X277" s="474" t="s">
        <v>465</v>
      </c>
      <c r="Y277" s="475">
        <v>5.4</v>
      </c>
      <c r="Z277" s="476">
        <v>4.8</v>
      </c>
      <c r="AA277" s="481"/>
    </row>
    <row r="278" spans="3:27" ht="17" thickBot="1" x14ac:dyDescent="0.25">
      <c r="C278" s="150" t="s">
        <v>571</v>
      </c>
      <c r="D278" s="150" t="s">
        <v>475</v>
      </c>
      <c r="E278" s="227" t="s">
        <v>133</v>
      </c>
      <c r="F278" s="228">
        <v>0.2</v>
      </c>
      <c r="G278" s="228">
        <v>0.1</v>
      </c>
      <c r="H278" s="228">
        <v>0.1</v>
      </c>
      <c r="I278" s="228">
        <v>0.1</v>
      </c>
      <c r="J278" s="228">
        <v>0.1</v>
      </c>
      <c r="K278" s="228">
        <v>0.1</v>
      </c>
      <c r="L278" s="228">
        <v>0.1</v>
      </c>
      <c r="M278" s="228">
        <v>0.1</v>
      </c>
      <c r="N278" s="228">
        <v>0.1</v>
      </c>
      <c r="Q278" s="374" t="s">
        <v>466</v>
      </c>
      <c r="R278" s="172">
        <v>4.3</v>
      </c>
      <c r="S278" s="375">
        <v>4.0999999999999996</v>
      </c>
      <c r="U278" s="374" t="s">
        <v>850</v>
      </c>
      <c r="X278" s="474" t="s">
        <v>466</v>
      </c>
      <c r="Y278" s="475">
        <v>4.3</v>
      </c>
      <c r="Z278" s="476">
        <v>4.0999999999999996</v>
      </c>
      <c r="AA278" s="481"/>
    </row>
    <row r="279" spans="3:27" x14ac:dyDescent="0.2">
      <c r="C279" s="150" t="s">
        <v>573</v>
      </c>
      <c r="D279" s="150" t="s">
        <v>475</v>
      </c>
      <c r="E279" s="227" t="s">
        <v>133</v>
      </c>
      <c r="F279" s="228">
        <v>0.2</v>
      </c>
      <c r="G279" s="228">
        <v>0.2</v>
      </c>
      <c r="H279" s="228">
        <v>0.2</v>
      </c>
      <c r="I279" s="228">
        <v>0.1</v>
      </c>
      <c r="J279" s="228">
        <v>0.1</v>
      </c>
      <c r="K279" s="228">
        <v>0.1</v>
      </c>
      <c r="L279" s="228">
        <v>0.1</v>
      </c>
      <c r="M279" s="228">
        <v>0.1</v>
      </c>
      <c r="N279" s="228">
        <v>0.1</v>
      </c>
      <c r="Q279" s="374" t="s">
        <v>467</v>
      </c>
      <c r="R279" s="172">
        <v>3.8000000000000003</v>
      </c>
      <c r="S279" s="375">
        <v>3.7</v>
      </c>
      <c r="U279" s="374"/>
      <c r="X279" t="s">
        <v>467</v>
      </c>
      <c r="Y279" s="172">
        <v>3.8000000000000003</v>
      </c>
      <c r="Z279" s="172">
        <v>3.7</v>
      </c>
      <c r="AA279" s="481"/>
    </row>
    <row r="280" spans="3:27" ht="17" thickBot="1" x14ac:dyDescent="0.25">
      <c r="C280" s="150" t="s">
        <v>580</v>
      </c>
      <c r="D280" s="150" t="s">
        <v>475</v>
      </c>
      <c r="E280" s="227" t="s">
        <v>133</v>
      </c>
      <c r="F280" s="228">
        <v>0.4</v>
      </c>
      <c r="G280" s="228">
        <v>0.3</v>
      </c>
      <c r="H280" s="228">
        <v>0.2</v>
      </c>
      <c r="I280" s="228">
        <v>0.1</v>
      </c>
      <c r="J280" s="228">
        <v>0.1</v>
      </c>
      <c r="K280" s="228">
        <v>0</v>
      </c>
      <c r="L280" s="228">
        <v>0</v>
      </c>
      <c r="M280" s="228">
        <v>0</v>
      </c>
      <c r="N280" s="227" t="s">
        <v>133</v>
      </c>
      <c r="Q280" s="376" t="s">
        <v>468</v>
      </c>
      <c r="R280" s="377">
        <v>2.6</v>
      </c>
      <c r="S280" s="378">
        <v>3.3</v>
      </c>
      <c r="U280" s="374"/>
      <c r="X280" t="s">
        <v>468</v>
      </c>
      <c r="Y280" s="172">
        <v>2.6</v>
      </c>
      <c r="Z280" s="172">
        <v>3.3</v>
      </c>
      <c r="AA280" s="481"/>
    </row>
    <row r="281" spans="3:27" x14ac:dyDescent="0.2">
      <c r="C281" s="150" t="s">
        <v>581</v>
      </c>
      <c r="D281" s="150" t="s">
        <v>475</v>
      </c>
      <c r="E281" s="228">
        <v>0.4</v>
      </c>
      <c r="F281" s="227" t="s">
        <v>133</v>
      </c>
      <c r="G281" s="227" t="s">
        <v>133</v>
      </c>
      <c r="H281" s="227" t="s">
        <v>133</v>
      </c>
      <c r="I281" s="227" t="s">
        <v>133</v>
      </c>
      <c r="J281" s="227" t="s">
        <v>133</v>
      </c>
      <c r="K281" s="227" t="s">
        <v>133</v>
      </c>
      <c r="L281" s="227" t="s">
        <v>133</v>
      </c>
      <c r="M281" s="227" t="s">
        <v>133</v>
      </c>
      <c r="N281" s="227" t="s">
        <v>133</v>
      </c>
      <c r="Q281" t="s">
        <v>469</v>
      </c>
      <c r="R281" s="172">
        <v>5</v>
      </c>
      <c r="S281" s="172">
        <v>2.8000000000000003</v>
      </c>
      <c r="U281" s="374"/>
      <c r="X281" t="s">
        <v>469</v>
      </c>
      <c r="Y281" s="172">
        <v>5</v>
      </c>
      <c r="Z281" s="172">
        <v>2.8000000000000003</v>
      </c>
      <c r="AA281" s="481"/>
    </row>
    <row r="282" spans="3:27" x14ac:dyDescent="0.2">
      <c r="C282" s="150" t="s">
        <v>582</v>
      </c>
      <c r="D282" s="150" t="s">
        <v>475</v>
      </c>
      <c r="E282" s="228">
        <v>0.3</v>
      </c>
      <c r="F282" s="227" t="s">
        <v>133</v>
      </c>
      <c r="G282" s="227" t="s">
        <v>133</v>
      </c>
      <c r="H282" s="227" t="s">
        <v>133</v>
      </c>
      <c r="I282" s="227" t="s">
        <v>133</v>
      </c>
      <c r="J282" s="227" t="s">
        <v>133</v>
      </c>
      <c r="K282" s="227" t="s">
        <v>133</v>
      </c>
      <c r="L282" s="227" t="s">
        <v>133</v>
      </c>
      <c r="M282" s="227" t="s">
        <v>133</v>
      </c>
      <c r="N282" s="227" t="s">
        <v>133</v>
      </c>
      <c r="Q282" t="s">
        <v>470</v>
      </c>
      <c r="R282" s="172">
        <v>2</v>
      </c>
      <c r="S282" s="172">
        <v>2.5</v>
      </c>
      <c r="U282" s="374"/>
      <c r="X282" t="s">
        <v>470</v>
      </c>
      <c r="Y282" s="172">
        <v>2</v>
      </c>
      <c r="Z282" s="172">
        <v>2.5</v>
      </c>
      <c r="AA282" s="481"/>
    </row>
    <row r="283" spans="3:27" ht="17" thickBot="1" x14ac:dyDescent="0.25">
      <c r="C283" s="150" t="s">
        <v>577</v>
      </c>
      <c r="D283" s="150" t="s">
        <v>475</v>
      </c>
      <c r="E283" s="228">
        <v>0.2</v>
      </c>
      <c r="F283" s="227" t="s">
        <v>133</v>
      </c>
      <c r="G283" s="227" t="s">
        <v>133</v>
      </c>
      <c r="H283" s="227" t="s">
        <v>133</v>
      </c>
      <c r="I283" s="227" t="s">
        <v>133</v>
      </c>
      <c r="J283" s="227" t="s">
        <v>133</v>
      </c>
      <c r="K283" s="227" t="s">
        <v>133</v>
      </c>
      <c r="L283" s="227" t="s">
        <v>133</v>
      </c>
      <c r="M283" s="227" t="s">
        <v>133</v>
      </c>
      <c r="N283" s="227" t="s">
        <v>133</v>
      </c>
      <c r="Q283" t="s">
        <v>471</v>
      </c>
      <c r="R283" s="172">
        <v>1.6</v>
      </c>
      <c r="S283" s="380">
        <v>1.7</v>
      </c>
      <c r="T283" s="381"/>
      <c r="U283" s="374"/>
      <c r="X283" t="s">
        <v>471</v>
      </c>
      <c r="Y283" s="172">
        <v>1.6</v>
      </c>
      <c r="Z283" s="380">
        <v>1.7</v>
      </c>
      <c r="AA283" s="481"/>
    </row>
    <row r="284" spans="3:27" ht="17" thickBot="1" x14ac:dyDescent="0.25">
      <c r="C284" s="150" t="s">
        <v>543</v>
      </c>
      <c r="D284" s="150" t="s">
        <v>484</v>
      </c>
      <c r="E284" s="227" t="s">
        <v>133</v>
      </c>
      <c r="F284" s="227" t="s">
        <v>133</v>
      </c>
      <c r="G284" s="227" t="s">
        <v>133</v>
      </c>
      <c r="H284" s="227" t="s">
        <v>133</v>
      </c>
      <c r="I284" s="227" t="s">
        <v>133</v>
      </c>
      <c r="J284" s="227" t="s">
        <v>133</v>
      </c>
      <c r="K284" s="228">
        <v>0.6</v>
      </c>
      <c r="L284" s="228">
        <v>0.5</v>
      </c>
      <c r="M284" s="228">
        <v>0.5</v>
      </c>
      <c r="N284" s="228">
        <v>0.5</v>
      </c>
      <c r="Q284" t="s">
        <v>472</v>
      </c>
      <c r="R284" s="172">
        <v>1.8</v>
      </c>
      <c r="S284" s="382">
        <v>1.7</v>
      </c>
      <c r="T284" s="381"/>
      <c r="U284" s="374"/>
      <c r="X284" s="474" t="s">
        <v>472</v>
      </c>
      <c r="Y284" s="475">
        <v>1.8</v>
      </c>
      <c r="Z284" s="477">
        <v>1.7</v>
      </c>
      <c r="AA284" s="481"/>
    </row>
    <row r="285" spans="3:27" x14ac:dyDescent="0.2">
      <c r="C285" s="150" t="s">
        <v>574</v>
      </c>
      <c r="D285" s="150" t="s">
        <v>484</v>
      </c>
      <c r="E285" s="228">
        <v>0.6</v>
      </c>
      <c r="F285" s="228">
        <v>0.6</v>
      </c>
      <c r="G285" s="228">
        <v>0.6</v>
      </c>
      <c r="H285" s="228">
        <v>0.6</v>
      </c>
      <c r="I285" s="228">
        <v>0.6</v>
      </c>
      <c r="J285" s="228">
        <v>0.6</v>
      </c>
      <c r="K285" s="227" t="s">
        <v>133</v>
      </c>
      <c r="L285" s="227" t="s">
        <v>133</v>
      </c>
      <c r="M285" s="227" t="s">
        <v>133</v>
      </c>
      <c r="N285" s="227" t="s">
        <v>133</v>
      </c>
      <c r="Q285" t="s">
        <v>473</v>
      </c>
      <c r="R285" s="172">
        <v>0.9</v>
      </c>
      <c r="S285" s="172">
        <v>1.5</v>
      </c>
      <c r="U285" s="374"/>
      <c r="X285" t="s">
        <v>473</v>
      </c>
      <c r="Y285" s="172">
        <v>0.9</v>
      </c>
      <c r="Z285" s="172">
        <v>1.5</v>
      </c>
      <c r="AA285" s="481"/>
    </row>
    <row r="286" spans="3:27" x14ac:dyDescent="0.2">
      <c r="C286" s="150" t="s">
        <v>559</v>
      </c>
      <c r="D286" s="150" t="s">
        <v>489</v>
      </c>
      <c r="E286" s="228">
        <v>0.3</v>
      </c>
      <c r="F286" s="228">
        <v>0.2</v>
      </c>
      <c r="G286" s="228">
        <v>0.2</v>
      </c>
      <c r="H286" s="228">
        <v>0.2</v>
      </c>
      <c r="I286" s="228">
        <v>0.2</v>
      </c>
      <c r="J286" s="228">
        <v>0.2</v>
      </c>
      <c r="K286" s="228">
        <v>0.2</v>
      </c>
      <c r="L286" s="228">
        <v>0.2</v>
      </c>
      <c r="M286" s="228">
        <v>0.2</v>
      </c>
      <c r="N286" s="228">
        <v>0.2</v>
      </c>
      <c r="Q286" t="s">
        <v>476</v>
      </c>
      <c r="R286" s="172">
        <v>1.3</v>
      </c>
      <c r="S286" s="172">
        <v>1.2</v>
      </c>
      <c r="U286" s="374"/>
      <c r="X286" t="s">
        <v>476</v>
      </c>
      <c r="Y286" s="172">
        <v>1.3</v>
      </c>
      <c r="Z286" s="172">
        <v>1.2</v>
      </c>
      <c r="AA286" s="481"/>
    </row>
    <row r="287" spans="3:27" x14ac:dyDescent="0.2">
      <c r="C287" s="150" t="s">
        <v>576</v>
      </c>
      <c r="D287" s="150" t="s">
        <v>489</v>
      </c>
      <c r="E287" s="228">
        <v>0.3</v>
      </c>
      <c r="F287" s="228">
        <v>0.3</v>
      </c>
      <c r="G287" s="228">
        <v>0.2</v>
      </c>
      <c r="H287" s="228">
        <v>0.2</v>
      </c>
      <c r="I287" s="227" t="s">
        <v>133</v>
      </c>
      <c r="J287" s="227" t="s">
        <v>133</v>
      </c>
      <c r="K287" s="227" t="s">
        <v>133</v>
      </c>
      <c r="L287" s="227" t="s">
        <v>133</v>
      </c>
      <c r="M287" s="227" t="s">
        <v>133</v>
      </c>
      <c r="N287" s="227" t="s">
        <v>133</v>
      </c>
      <c r="Q287" t="s">
        <v>477</v>
      </c>
      <c r="R287" s="172">
        <v>1.1000000000000001</v>
      </c>
      <c r="S287" s="172">
        <v>1.1000000000000001</v>
      </c>
      <c r="U287" s="374"/>
      <c r="X287" t="s">
        <v>477</v>
      </c>
      <c r="Y287" s="172">
        <v>1.1000000000000001</v>
      </c>
      <c r="Z287" s="172">
        <v>1.1000000000000001</v>
      </c>
      <c r="AA287" s="481"/>
    </row>
    <row r="288" spans="3:27" x14ac:dyDescent="0.2">
      <c r="C288" s="150" t="s">
        <v>506</v>
      </c>
      <c r="D288" s="150" t="s">
        <v>465</v>
      </c>
      <c r="E288" s="228">
        <v>5.4</v>
      </c>
      <c r="F288" s="228">
        <v>5.3</v>
      </c>
      <c r="G288" s="228">
        <v>5.3</v>
      </c>
      <c r="H288" s="228">
        <v>5.0999999999999996</v>
      </c>
      <c r="I288" s="228">
        <v>5</v>
      </c>
      <c r="J288" s="228">
        <v>4.9000000000000004</v>
      </c>
      <c r="K288" s="228">
        <v>4.5999999999999996</v>
      </c>
      <c r="L288" s="228">
        <v>4.7</v>
      </c>
      <c r="M288" s="228">
        <v>4.8</v>
      </c>
      <c r="N288" s="228">
        <v>4.7</v>
      </c>
      <c r="Q288" t="s">
        <v>474</v>
      </c>
      <c r="R288" s="172">
        <v>0.5</v>
      </c>
      <c r="S288" s="172">
        <v>1.1000000000000001</v>
      </c>
      <c r="U288" s="374"/>
      <c r="X288" t="s">
        <v>474</v>
      </c>
      <c r="Y288" s="172">
        <v>0.5</v>
      </c>
      <c r="Z288" s="172">
        <v>1.1000000000000001</v>
      </c>
      <c r="AA288" s="481"/>
    </row>
    <row r="289" spans="3:27" x14ac:dyDescent="0.2">
      <c r="C289" s="150" t="s">
        <v>552</v>
      </c>
      <c r="D289" s="150" t="s">
        <v>485</v>
      </c>
      <c r="E289" s="228">
        <v>0.4</v>
      </c>
      <c r="F289" s="228">
        <v>0.4</v>
      </c>
      <c r="G289" s="228">
        <v>0.5</v>
      </c>
      <c r="H289" s="228">
        <v>0.4</v>
      </c>
      <c r="I289" s="228">
        <v>0.4</v>
      </c>
      <c r="J289" s="228">
        <v>0.3</v>
      </c>
      <c r="K289" s="228">
        <v>0.3</v>
      </c>
      <c r="L289" s="228">
        <v>0.3</v>
      </c>
      <c r="M289" s="228">
        <v>0.3</v>
      </c>
      <c r="N289" s="228">
        <v>0.3</v>
      </c>
      <c r="Q289" t="s">
        <v>478</v>
      </c>
      <c r="R289" s="172">
        <v>1.2</v>
      </c>
      <c r="S289" s="172">
        <v>1.1000000000000001</v>
      </c>
      <c r="U289" s="374"/>
      <c r="X289" t="s">
        <v>478</v>
      </c>
      <c r="Y289" s="172">
        <v>1.2</v>
      </c>
      <c r="Z289" s="172">
        <v>1.1000000000000001</v>
      </c>
      <c r="AA289" s="481"/>
    </row>
    <row r="290" spans="3:27" x14ac:dyDescent="0.2">
      <c r="C290" s="150" t="s">
        <v>561</v>
      </c>
      <c r="D290" s="150" t="s">
        <v>488</v>
      </c>
      <c r="E290" s="228">
        <v>0.2</v>
      </c>
      <c r="F290" s="228">
        <v>0.2</v>
      </c>
      <c r="G290" s="228">
        <v>0.2</v>
      </c>
      <c r="H290" s="228">
        <v>0.2</v>
      </c>
      <c r="I290" s="228">
        <v>0.2</v>
      </c>
      <c r="J290" s="228">
        <v>0.2</v>
      </c>
      <c r="K290" s="228">
        <v>0.2</v>
      </c>
      <c r="L290" s="228">
        <v>0.2</v>
      </c>
      <c r="M290" s="228">
        <v>0.2</v>
      </c>
      <c r="N290" s="228">
        <v>0.2</v>
      </c>
      <c r="Q290" t="s">
        <v>475</v>
      </c>
      <c r="R290" s="172">
        <v>0.89999999999999991</v>
      </c>
      <c r="S290" s="172">
        <v>0.79999999999999993</v>
      </c>
      <c r="U290" s="374"/>
      <c r="X290" t="s">
        <v>475</v>
      </c>
      <c r="Y290" s="172">
        <v>0.89999999999999991</v>
      </c>
      <c r="Z290" s="172">
        <v>0.79999999999999993</v>
      </c>
      <c r="AA290" s="481"/>
    </row>
    <row r="291" spans="3:27" ht="17" thickBot="1" x14ac:dyDescent="0.25">
      <c r="C291" s="150" t="s">
        <v>525</v>
      </c>
      <c r="D291" s="150" t="s">
        <v>477</v>
      </c>
      <c r="E291" s="228">
        <v>1.1000000000000001</v>
      </c>
      <c r="F291" s="228">
        <v>1.1000000000000001</v>
      </c>
      <c r="G291" s="228">
        <v>1.1000000000000001</v>
      </c>
      <c r="H291" s="228">
        <v>1.1000000000000001</v>
      </c>
      <c r="I291" s="228">
        <v>1.2</v>
      </c>
      <c r="J291" s="228">
        <v>1.2</v>
      </c>
      <c r="K291" s="228">
        <v>1.2</v>
      </c>
      <c r="L291" s="228">
        <v>1.2</v>
      </c>
      <c r="M291" s="228">
        <v>1.1000000000000001</v>
      </c>
      <c r="N291" s="228">
        <v>1.1000000000000001</v>
      </c>
      <c r="Q291" t="s">
        <v>479</v>
      </c>
      <c r="R291" s="172">
        <v>1.1000000000000001</v>
      </c>
      <c r="S291" s="172">
        <v>0.7</v>
      </c>
      <c r="U291" s="374"/>
      <c r="X291" t="s">
        <v>479</v>
      </c>
      <c r="Y291" s="172">
        <v>1.1000000000000001</v>
      </c>
      <c r="Z291" s="172">
        <v>0.7</v>
      </c>
      <c r="AA291" s="481"/>
    </row>
    <row r="292" spans="3:27" ht="17" thickBot="1" x14ac:dyDescent="0.25">
      <c r="C292" s="150" t="s">
        <v>511</v>
      </c>
      <c r="D292" s="150" t="s">
        <v>470</v>
      </c>
      <c r="E292" s="228">
        <v>2</v>
      </c>
      <c r="F292" s="228">
        <v>2.2000000000000002</v>
      </c>
      <c r="G292" s="228">
        <v>2.5</v>
      </c>
      <c r="H292" s="228">
        <v>2.8</v>
      </c>
      <c r="I292" s="228">
        <v>2.8</v>
      </c>
      <c r="J292" s="228">
        <v>2.8</v>
      </c>
      <c r="K292" s="228">
        <v>2.7</v>
      </c>
      <c r="L292" s="228">
        <v>2.7</v>
      </c>
      <c r="M292" s="228">
        <v>2.5</v>
      </c>
      <c r="N292" s="228">
        <v>2.5</v>
      </c>
      <c r="Q292" t="s">
        <v>483</v>
      </c>
      <c r="R292" s="172">
        <v>0.4</v>
      </c>
      <c r="S292" s="172">
        <v>0.6</v>
      </c>
      <c r="U292" s="374"/>
      <c r="X292" s="474" t="s">
        <v>483</v>
      </c>
      <c r="Y292" s="475">
        <v>0.4</v>
      </c>
      <c r="Z292" s="476">
        <v>0.6</v>
      </c>
      <c r="AA292" s="481"/>
    </row>
    <row r="293" spans="3:27" x14ac:dyDescent="0.2">
      <c r="C293" s="150" t="s">
        <v>542</v>
      </c>
      <c r="D293" s="150" t="s">
        <v>483</v>
      </c>
      <c r="E293" s="228">
        <v>0.4</v>
      </c>
      <c r="F293" s="228">
        <v>0.4</v>
      </c>
      <c r="G293" s="228">
        <v>0.5</v>
      </c>
      <c r="H293" s="228">
        <v>0.5</v>
      </c>
      <c r="I293" s="228">
        <v>0.6</v>
      </c>
      <c r="J293" s="228">
        <v>0.6</v>
      </c>
      <c r="K293" s="228">
        <v>0.6</v>
      </c>
      <c r="L293" s="228">
        <v>0.6</v>
      </c>
      <c r="M293" s="228">
        <v>0.6</v>
      </c>
      <c r="N293" s="228">
        <v>0.6</v>
      </c>
      <c r="Q293" t="s">
        <v>484</v>
      </c>
      <c r="R293" s="172">
        <v>0.6</v>
      </c>
      <c r="S293" s="172">
        <v>0.5</v>
      </c>
      <c r="U293" s="374"/>
      <c r="X293" t="s">
        <v>484</v>
      </c>
      <c r="Y293" s="172">
        <v>0.6</v>
      </c>
      <c r="Z293" s="172">
        <v>0.5</v>
      </c>
      <c r="AA293" s="481"/>
    </row>
    <row r="294" spans="3:27" x14ac:dyDescent="0.2">
      <c r="C294" s="150" t="s">
        <v>515</v>
      </c>
      <c r="D294" s="150" t="s">
        <v>463</v>
      </c>
      <c r="E294" s="227" t="s">
        <v>133</v>
      </c>
      <c r="F294" s="227" t="s">
        <v>133</v>
      </c>
      <c r="G294" s="227" t="s">
        <v>133</v>
      </c>
      <c r="H294" s="227" t="s">
        <v>133</v>
      </c>
      <c r="I294" s="228">
        <v>1.4</v>
      </c>
      <c r="J294" s="228">
        <v>2.4</v>
      </c>
      <c r="K294" s="228">
        <v>2.2999999999999998</v>
      </c>
      <c r="L294" s="228">
        <v>2.2000000000000002</v>
      </c>
      <c r="M294" s="228">
        <v>2.1</v>
      </c>
      <c r="N294" s="228">
        <v>2.1</v>
      </c>
      <c r="Q294" t="s">
        <v>482</v>
      </c>
      <c r="R294" s="172">
        <v>0.7</v>
      </c>
      <c r="S294" s="172">
        <v>0.5</v>
      </c>
      <c r="U294" s="374"/>
      <c r="X294" t="s">
        <v>482</v>
      </c>
      <c r="Y294" s="172">
        <v>0.7</v>
      </c>
      <c r="Z294" s="172">
        <v>0.5</v>
      </c>
      <c r="AA294" s="481"/>
    </row>
    <row r="295" spans="3:27" ht="17" thickBot="1" x14ac:dyDescent="0.25">
      <c r="C295" s="150" t="s">
        <v>518</v>
      </c>
      <c r="D295" s="150" t="s">
        <v>463</v>
      </c>
      <c r="E295" s="227" t="s">
        <v>133</v>
      </c>
      <c r="F295" s="228">
        <v>2.4</v>
      </c>
      <c r="G295" s="228">
        <v>2</v>
      </c>
      <c r="H295" s="228">
        <v>1.9</v>
      </c>
      <c r="I295" s="228">
        <v>1.9</v>
      </c>
      <c r="J295" s="228">
        <v>2</v>
      </c>
      <c r="K295" s="228">
        <v>2</v>
      </c>
      <c r="L295" s="228">
        <v>1.8</v>
      </c>
      <c r="M295" s="228">
        <v>1.8</v>
      </c>
      <c r="N295" s="228">
        <v>1.8</v>
      </c>
      <c r="Q295" t="s">
        <v>481</v>
      </c>
      <c r="R295" s="172">
        <v>0.5</v>
      </c>
      <c r="S295" s="172">
        <v>0.4</v>
      </c>
      <c r="U295" s="374"/>
      <c r="X295" t="s">
        <v>481</v>
      </c>
      <c r="Y295" s="172">
        <v>0.5</v>
      </c>
      <c r="Z295" s="172">
        <v>0.4</v>
      </c>
      <c r="AA295" s="481"/>
    </row>
    <row r="296" spans="3:27" ht="17" thickBot="1" x14ac:dyDescent="0.25">
      <c r="C296" s="150" t="s">
        <v>524</v>
      </c>
      <c r="D296" s="150" t="s">
        <v>463</v>
      </c>
      <c r="E296" s="227" t="s">
        <v>133</v>
      </c>
      <c r="F296" s="227" t="s">
        <v>133</v>
      </c>
      <c r="G296" s="227" t="s">
        <v>133</v>
      </c>
      <c r="H296" s="227" t="s">
        <v>133</v>
      </c>
      <c r="I296" s="227" t="s">
        <v>133</v>
      </c>
      <c r="J296" s="228">
        <v>0.8</v>
      </c>
      <c r="K296" s="228">
        <v>1.2</v>
      </c>
      <c r="L296" s="228">
        <v>1.3</v>
      </c>
      <c r="M296" s="228">
        <v>1.2</v>
      </c>
      <c r="N296" s="228">
        <v>1.2</v>
      </c>
      <c r="Q296" t="s">
        <v>485</v>
      </c>
      <c r="R296" s="172">
        <v>0.4</v>
      </c>
      <c r="S296" s="172">
        <v>0.3</v>
      </c>
      <c r="U296" s="374"/>
      <c r="X296" s="474" t="s">
        <v>485</v>
      </c>
      <c r="Y296" s="475">
        <v>0.4</v>
      </c>
      <c r="Z296" s="476">
        <v>0.3</v>
      </c>
      <c r="AA296" s="481"/>
    </row>
    <row r="297" spans="3:27" x14ac:dyDescent="0.2">
      <c r="C297" s="150" t="s">
        <v>547</v>
      </c>
      <c r="D297" s="150" t="s">
        <v>463</v>
      </c>
      <c r="E297" s="227" t="s">
        <v>133</v>
      </c>
      <c r="F297" s="227" t="s">
        <v>133</v>
      </c>
      <c r="G297" s="227" t="s">
        <v>133</v>
      </c>
      <c r="H297" s="227" t="s">
        <v>133</v>
      </c>
      <c r="I297" s="227" t="s">
        <v>133</v>
      </c>
      <c r="J297" s="227" t="s">
        <v>133</v>
      </c>
      <c r="K297" s="228">
        <v>0.5</v>
      </c>
      <c r="L297" s="228">
        <v>0.4</v>
      </c>
      <c r="M297" s="228">
        <v>0.4</v>
      </c>
      <c r="N297" s="228">
        <v>0.4</v>
      </c>
      <c r="Q297" t="s">
        <v>486</v>
      </c>
      <c r="R297" s="172" t="s">
        <v>133</v>
      </c>
      <c r="S297" s="172">
        <v>0.3</v>
      </c>
      <c r="U297" s="374"/>
      <c r="X297" t="s">
        <v>486</v>
      </c>
      <c r="Y297" s="172" t="s">
        <v>133</v>
      </c>
      <c r="Z297" s="172">
        <v>0.3</v>
      </c>
      <c r="AA297" s="481"/>
    </row>
    <row r="298" spans="3:27" ht="17" thickBot="1" x14ac:dyDescent="0.25">
      <c r="C298" s="150" t="s">
        <v>548</v>
      </c>
      <c r="D298" s="150" t="s">
        <v>463</v>
      </c>
      <c r="E298" s="227" t="s">
        <v>133</v>
      </c>
      <c r="F298" s="227" t="s">
        <v>133</v>
      </c>
      <c r="G298" s="227" t="s">
        <v>133</v>
      </c>
      <c r="H298" s="227" t="s">
        <v>133</v>
      </c>
      <c r="I298" s="227" t="s">
        <v>133</v>
      </c>
      <c r="J298" s="227" t="s">
        <v>133</v>
      </c>
      <c r="K298" s="227" t="s">
        <v>133</v>
      </c>
      <c r="L298" s="228">
        <v>0.3</v>
      </c>
      <c r="M298" s="228">
        <v>0.4</v>
      </c>
      <c r="N298" s="228">
        <v>0.4</v>
      </c>
      <c r="Q298" t="s">
        <v>487</v>
      </c>
      <c r="R298" s="172">
        <v>0.2</v>
      </c>
      <c r="S298" s="172">
        <v>0.3</v>
      </c>
      <c r="U298" s="374"/>
      <c r="X298" t="s">
        <v>487</v>
      </c>
      <c r="Y298" s="172">
        <v>0.2</v>
      </c>
      <c r="Z298" s="172">
        <v>0.3</v>
      </c>
      <c r="AA298" s="481"/>
    </row>
    <row r="299" spans="3:27" ht="17" thickBot="1" x14ac:dyDescent="0.25">
      <c r="C299" s="150" t="s">
        <v>553</v>
      </c>
      <c r="D299" s="150" t="s">
        <v>463</v>
      </c>
      <c r="E299" s="227" t="s">
        <v>133</v>
      </c>
      <c r="F299" s="227" t="s">
        <v>133</v>
      </c>
      <c r="G299" s="227" t="s">
        <v>133</v>
      </c>
      <c r="H299" s="227" t="s">
        <v>133</v>
      </c>
      <c r="I299" s="227" t="s">
        <v>133</v>
      </c>
      <c r="J299" s="227" t="s">
        <v>133</v>
      </c>
      <c r="K299" s="228">
        <v>0.4</v>
      </c>
      <c r="L299" s="228">
        <v>0.3</v>
      </c>
      <c r="M299" s="228">
        <v>0.3</v>
      </c>
      <c r="N299" s="228">
        <v>0.3</v>
      </c>
      <c r="Q299" t="s">
        <v>493</v>
      </c>
      <c r="R299" s="172">
        <v>0.1</v>
      </c>
      <c r="S299" s="366">
        <v>0.2</v>
      </c>
      <c r="U299" s="374"/>
      <c r="X299" s="474" t="s">
        <v>493</v>
      </c>
      <c r="Y299" s="475">
        <v>0.1</v>
      </c>
      <c r="Z299" s="478">
        <v>0.2</v>
      </c>
      <c r="AA299" s="481"/>
    </row>
    <row r="300" spans="3:27" x14ac:dyDescent="0.2">
      <c r="C300" s="150" t="s">
        <v>569</v>
      </c>
      <c r="D300" s="150" t="s">
        <v>463</v>
      </c>
      <c r="E300" s="227" t="s">
        <v>133</v>
      </c>
      <c r="F300" s="227" t="s">
        <v>133</v>
      </c>
      <c r="G300" s="227" t="s">
        <v>133</v>
      </c>
      <c r="H300" s="227" t="s">
        <v>133</v>
      </c>
      <c r="I300" s="227" t="s">
        <v>133</v>
      </c>
      <c r="J300" s="227" t="s">
        <v>133</v>
      </c>
      <c r="K300" s="227" t="s">
        <v>133</v>
      </c>
      <c r="L300" s="227" t="s">
        <v>133</v>
      </c>
      <c r="M300" s="228">
        <v>0.1</v>
      </c>
      <c r="N300" s="228">
        <v>0.1</v>
      </c>
      <c r="Q300" t="s">
        <v>489</v>
      </c>
      <c r="R300" s="172">
        <v>0.6</v>
      </c>
      <c r="S300" s="172">
        <v>0.2</v>
      </c>
      <c r="U300" s="374"/>
      <c r="X300" t="s">
        <v>489</v>
      </c>
      <c r="Y300" s="172">
        <v>0.6</v>
      </c>
      <c r="Z300" s="172">
        <v>0.2</v>
      </c>
      <c r="AA300" s="481"/>
    </row>
    <row r="301" spans="3:27" x14ac:dyDescent="0.2">
      <c r="C301" s="150" t="s">
        <v>538</v>
      </c>
      <c r="D301" s="150" t="s">
        <v>463</v>
      </c>
      <c r="E301" s="228">
        <v>0.4</v>
      </c>
      <c r="F301" s="228">
        <v>0.4</v>
      </c>
      <c r="G301" s="228">
        <v>0.4</v>
      </c>
      <c r="H301" s="228">
        <v>0.4</v>
      </c>
      <c r="I301" s="228">
        <v>0.5</v>
      </c>
      <c r="J301" s="228">
        <v>0.6</v>
      </c>
      <c r="K301" s="228">
        <v>0.6</v>
      </c>
      <c r="L301" s="228">
        <v>0.6</v>
      </c>
      <c r="M301" s="228">
        <v>0.6</v>
      </c>
      <c r="N301" s="228">
        <v>0.6</v>
      </c>
      <c r="Q301" t="s">
        <v>488</v>
      </c>
      <c r="R301" s="172">
        <v>0.2</v>
      </c>
      <c r="S301" s="172">
        <v>0.2</v>
      </c>
      <c r="U301" s="374"/>
      <c r="X301" t="s">
        <v>488</v>
      </c>
      <c r="Y301" s="172">
        <v>0.2</v>
      </c>
      <c r="Z301" s="172">
        <v>0.2</v>
      </c>
      <c r="AA301" s="481"/>
    </row>
    <row r="302" spans="3:27" x14ac:dyDescent="0.2">
      <c r="C302" s="150" t="s">
        <v>572</v>
      </c>
      <c r="D302" s="150" t="s">
        <v>495</v>
      </c>
      <c r="E302" s="228">
        <v>0.1</v>
      </c>
      <c r="F302" s="228">
        <v>0.1</v>
      </c>
      <c r="G302" s="228">
        <v>0.1</v>
      </c>
      <c r="H302" s="228">
        <v>0.1</v>
      </c>
      <c r="I302" s="228">
        <v>0.1</v>
      </c>
      <c r="J302" s="228">
        <v>0.1</v>
      </c>
      <c r="K302" s="228">
        <v>0.1</v>
      </c>
      <c r="L302" s="228">
        <v>0.1</v>
      </c>
      <c r="M302" s="228">
        <v>0.1</v>
      </c>
      <c r="N302" s="228">
        <v>0.1</v>
      </c>
      <c r="Q302" t="s">
        <v>490</v>
      </c>
      <c r="R302" s="172" t="s">
        <v>133</v>
      </c>
      <c r="S302" s="172">
        <v>0.2</v>
      </c>
      <c r="U302" s="374"/>
      <c r="X302" t="s">
        <v>490</v>
      </c>
      <c r="Y302" s="172" t="s">
        <v>133</v>
      </c>
      <c r="Z302" s="172">
        <v>0.2</v>
      </c>
      <c r="AA302" s="481"/>
    </row>
    <row r="303" spans="3:27" ht="17" thickBot="1" x14ac:dyDescent="0.25">
      <c r="C303" s="150" t="s">
        <v>505</v>
      </c>
      <c r="D303" s="150" t="s">
        <v>464</v>
      </c>
      <c r="E303" s="228">
        <v>5.6</v>
      </c>
      <c r="F303" s="228">
        <v>5.6</v>
      </c>
      <c r="G303" s="228">
        <v>5.6</v>
      </c>
      <c r="H303" s="228">
        <v>5.6</v>
      </c>
      <c r="I303" s="228">
        <v>5.6</v>
      </c>
      <c r="J303" s="228">
        <v>5.5</v>
      </c>
      <c r="K303" s="228">
        <v>5.3</v>
      </c>
      <c r="L303" s="228">
        <v>5.4</v>
      </c>
      <c r="M303" s="228">
        <v>5.8</v>
      </c>
      <c r="N303" s="228">
        <v>5.8</v>
      </c>
      <c r="Q303" t="s">
        <v>492</v>
      </c>
      <c r="R303" s="172">
        <v>0</v>
      </c>
      <c r="S303" s="172">
        <v>0.2</v>
      </c>
      <c r="U303" s="374"/>
      <c r="X303" t="s">
        <v>492</v>
      </c>
      <c r="Y303" s="172">
        <v>0</v>
      </c>
      <c r="Z303" s="172">
        <v>0.2</v>
      </c>
      <c r="AA303" s="481"/>
    </row>
    <row r="304" spans="3:27" ht="17" thickBot="1" x14ac:dyDescent="0.25">
      <c r="C304" s="150" t="s">
        <v>557</v>
      </c>
      <c r="D304" s="150" t="s">
        <v>486</v>
      </c>
      <c r="E304" s="227" t="s">
        <v>133</v>
      </c>
      <c r="F304" s="228">
        <v>0</v>
      </c>
      <c r="G304" s="228">
        <v>0.1</v>
      </c>
      <c r="H304" s="228">
        <v>0.2</v>
      </c>
      <c r="I304" s="228">
        <v>0.3</v>
      </c>
      <c r="J304" s="228">
        <v>0.3</v>
      </c>
      <c r="K304" s="228">
        <v>0.3</v>
      </c>
      <c r="L304" s="228">
        <v>0.3</v>
      </c>
      <c r="M304" s="228">
        <v>0.3</v>
      </c>
      <c r="N304" s="228">
        <v>0.3</v>
      </c>
      <c r="Q304" t="s">
        <v>495</v>
      </c>
      <c r="R304" s="172">
        <v>0.1</v>
      </c>
      <c r="S304" s="172">
        <v>0.1</v>
      </c>
      <c r="U304" s="374"/>
      <c r="X304" s="474" t="s">
        <v>495</v>
      </c>
      <c r="Y304" s="475">
        <v>0.1</v>
      </c>
      <c r="Z304" s="476">
        <v>0.1</v>
      </c>
      <c r="AA304" s="481"/>
    </row>
    <row r="305" spans="3:27" ht="17" thickBot="1" x14ac:dyDescent="0.25">
      <c r="C305" s="150" t="s">
        <v>570</v>
      </c>
      <c r="D305" s="150" t="s">
        <v>494</v>
      </c>
      <c r="E305" s="227" t="s">
        <v>133</v>
      </c>
      <c r="F305" s="227" t="s">
        <v>133</v>
      </c>
      <c r="G305" s="228">
        <v>0</v>
      </c>
      <c r="H305" s="228">
        <v>0.1</v>
      </c>
      <c r="I305" s="228">
        <v>0.1</v>
      </c>
      <c r="J305" s="228">
        <v>0.1</v>
      </c>
      <c r="K305" s="228">
        <v>0.1</v>
      </c>
      <c r="L305" s="228">
        <v>0.1</v>
      </c>
      <c r="M305" s="228">
        <v>0.1</v>
      </c>
      <c r="N305" s="228">
        <v>0.1</v>
      </c>
      <c r="Q305" t="s">
        <v>494</v>
      </c>
      <c r="R305" s="172" t="s">
        <v>133</v>
      </c>
      <c r="S305" s="172">
        <v>0.1</v>
      </c>
      <c r="U305" s="374"/>
      <c r="X305" s="474" t="s">
        <v>494</v>
      </c>
      <c r="Y305" s="475" t="s">
        <v>133</v>
      </c>
      <c r="Z305" s="476">
        <v>0.1</v>
      </c>
      <c r="AA305" s="481"/>
    </row>
    <row r="306" spans="3:27" x14ac:dyDescent="0.2">
      <c r="C306" s="150" t="s">
        <v>541</v>
      </c>
      <c r="D306" s="150" t="s">
        <v>479</v>
      </c>
      <c r="E306" s="228">
        <v>0.9</v>
      </c>
      <c r="F306" s="228">
        <v>0.9</v>
      </c>
      <c r="G306" s="228">
        <v>0.8</v>
      </c>
      <c r="H306" s="228">
        <v>0.7</v>
      </c>
      <c r="I306" s="228">
        <v>0.7</v>
      </c>
      <c r="J306" s="228">
        <v>0.7</v>
      </c>
      <c r="K306" s="228">
        <v>0.6</v>
      </c>
      <c r="L306" s="228">
        <v>0.6</v>
      </c>
      <c r="M306" s="228">
        <v>0.6</v>
      </c>
      <c r="N306" s="228">
        <v>0.6</v>
      </c>
      <c r="Q306" t="s">
        <v>491</v>
      </c>
      <c r="R306" s="172">
        <v>0.1</v>
      </c>
      <c r="S306" s="172">
        <v>0.1</v>
      </c>
      <c r="U306" s="374"/>
      <c r="X306" t="s">
        <v>491</v>
      </c>
      <c r="Y306" s="172">
        <v>0.1</v>
      </c>
      <c r="Z306" s="172">
        <v>0.1</v>
      </c>
      <c r="AA306" s="481"/>
    </row>
    <row r="307" spans="3:27" x14ac:dyDescent="0.2">
      <c r="C307" s="150" t="s">
        <v>568</v>
      </c>
      <c r="D307" s="150" t="s">
        <v>479</v>
      </c>
      <c r="E307" s="228">
        <v>0.2</v>
      </c>
      <c r="F307" s="228">
        <v>0.2</v>
      </c>
      <c r="G307" s="228">
        <v>0.2</v>
      </c>
      <c r="H307" s="228">
        <v>0.2</v>
      </c>
      <c r="I307" s="228">
        <v>0.2</v>
      </c>
      <c r="J307" s="228">
        <v>0.2</v>
      </c>
      <c r="K307" s="228">
        <v>0.2</v>
      </c>
      <c r="L307" s="228">
        <v>0.1</v>
      </c>
      <c r="M307" s="228">
        <v>0.1</v>
      </c>
      <c r="N307" s="228">
        <v>0.1</v>
      </c>
      <c r="Q307" s="367" t="s">
        <v>496</v>
      </c>
      <c r="R307" s="231">
        <v>8.9</v>
      </c>
      <c r="S307" s="231">
        <v>7.4</v>
      </c>
      <c r="U307" s="374"/>
      <c r="X307" s="367" t="s">
        <v>496</v>
      </c>
      <c r="Y307" s="231">
        <v>8.9</v>
      </c>
      <c r="Z307" s="231">
        <v>7.4</v>
      </c>
      <c r="AA307" s="481"/>
    </row>
    <row r="308" spans="3:27" x14ac:dyDescent="0.2">
      <c r="C308" s="150" t="s">
        <v>507</v>
      </c>
      <c r="D308" s="150" t="s">
        <v>466</v>
      </c>
      <c r="E308" s="228">
        <v>4.3</v>
      </c>
      <c r="F308" s="228">
        <v>4.2</v>
      </c>
      <c r="G308" s="228">
        <v>4.2</v>
      </c>
      <c r="H308" s="228">
        <v>4.0999999999999996</v>
      </c>
      <c r="I308" s="228">
        <v>4</v>
      </c>
      <c r="J308" s="228">
        <v>4</v>
      </c>
      <c r="K308" s="228">
        <v>3.8</v>
      </c>
      <c r="L308" s="228">
        <v>3.9</v>
      </c>
      <c r="M308" s="228">
        <v>4.0999999999999996</v>
      </c>
      <c r="N308" s="228">
        <v>4.0999999999999996</v>
      </c>
      <c r="Q308" s="368" t="s">
        <v>497</v>
      </c>
      <c r="R308" s="232">
        <v>14.2</v>
      </c>
      <c r="S308" s="232">
        <v>13.2</v>
      </c>
      <c r="U308" s="374"/>
      <c r="X308" s="368" t="s">
        <v>497</v>
      </c>
      <c r="Y308" s="232">
        <v>14.2</v>
      </c>
      <c r="Z308" s="232">
        <v>13.2</v>
      </c>
      <c r="AA308" s="481"/>
    </row>
    <row r="309" spans="3:27" x14ac:dyDescent="0.2">
      <c r="C309" s="150" t="s">
        <v>550</v>
      </c>
      <c r="D309" s="150" t="s">
        <v>474</v>
      </c>
      <c r="E309" s="227" t="s">
        <v>133</v>
      </c>
      <c r="F309" s="227" t="s">
        <v>133</v>
      </c>
      <c r="G309" s="227" t="s">
        <v>133</v>
      </c>
      <c r="H309" s="227" t="s">
        <v>133</v>
      </c>
      <c r="I309" s="227" t="s">
        <v>133</v>
      </c>
      <c r="J309" s="227" t="s">
        <v>133</v>
      </c>
      <c r="K309" s="228">
        <v>0.3</v>
      </c>
      <c r="L309" s="228">
        <v>0.4</v>
      </c>
      <c r="M309" s="228">
        <v>0.4</v>
      </c>
      <c r="N309" s="228">
        <v>0.4</v>
      </c>
      <c r="U309" s="374"/>
      <c r="AA309" s="481"/>
    </row>
    <row r="310" spans="3:27" x14ac:dyDescent="0.2">
      <c r="C310" s="150" t="s">
        <v>563</v>
      </c>
      <c r="D310" s="150" t="s">
        <v>474</v>
      </c>
      <c r="E310" s="227" t="s">
        <v>133</v>
      </c>
      <c r="F310" s="227" t="s">
        <v>133</v>
      </c>
      <c r="G310" s="227" t="s">
        <v>133</v>
      </c>
      <c r="H310" s="227" t="s">
        <v>133</v>
      </c>
      <c r="I310" s="227" t="s">
        <v>133</v>
      </c>
      <c r="J310" s="227" t="s">
        <v>133</v>
      </c>
      <c r="K310" s="228">
        <v>0.2</v>
      </c>
      <c r="L310" s="228">
        <v>0.2</v>
      </c>
      <c r="M310" s="228">
        <v>0.2</v>
      </c>
      <c r="N310" s="228">
        <v>0.2</v>
      </c>
      <c r="U310" s="374"/>
      <c r="AA310" s="481"/>
    </row>
    <row r="311" spans="3:27" x14ac:dyDescent="0.2">
      <c r="C311" s="150" t="s">
        <v>545</v>
      </c>
      <c r="D311" s="150" t="s">
        <v>474</v>
      </c>
      <c r="E311" s="228">
        <v>0.5</v>
      </c>
      <c r="F311" s="228">
        <v>0.4</v>
      </c>
      <c r="G311" s="228">
        <v>0.4</v>
      </c>
      <c r="H311" s="228">
        <v>0.4</v>
      </c>
      <c r="I311" s="228">
        <v>0.5</v>
      </c>
      <c r="J311" s="228">
        <v>0.4</v>
      </c>
      <c r="K311" s="228">
        <v>0.4</v>
      </c>
      <c r="L311" s="228">
        <v>0.5</v>
      </c>
      <c r="M311" s="228">
        <v>0.5</v>
      </c>
      <c r="N311" s="228">
        <v>0.4</v>
      </c>
      <c r="U311" s="374"/>
      <c r="AA311" s="481"/>
    </row>
    <row r="312" spans="3:27" x14ac:dyDescent="0.2">
      <c r="C312" s="150" t="s">
        <v>546</v>
      </c>
      <c r="D312" s="150" t="s">
        <v>481</v>
      </c>
      <c r="E312" s="227" t="s">
        <v>133</v>
      </c>
      <c r="F312" s="227" t="s">
        <v>133</v>
      </c>
      <c r="G312" s="227" t="s">
        <v>133</v>
      </c>
      <c r="H312" s="227" t="s">
        <v>133</v>
      </c>
      <c r="I312" s="227" t="s">
        <v>133</v>
      </c>
      <c r="J312" s="227" t="s">
        <v>133</v>
      </c>
      <c r="K312" s="227" t="s">
        <v>133</v>
      </c>
      <c r="L312" s="227" t="s">
        <v>133</v>
      </c>
      <c r="M312" s="228">
        <v>0.4</v>
      </c>
      <c r="N312" s="228">
        <v>0.4</v>
      </c>
      <c r="U312" s="374"/>
      <c r="AA312" s="481"/>
    </row>
    <row r="313" spans="3:27" ht="17" thickBot="1" x14ac:dyDescent="0.25">
      <c r="C313" s="150" t="s">
        <v>585</v>
      </c>
      <c r="D313" s="150" t="s">
        <v>481</v>
      </c>
      <c r="E313" s="228">
        <v>0.5</v>
      </c>
      <c r="F313" s="228">
        <v>0.5</v>
      </c>
      <c r="G313" s="228">
        <v>0.5</v>
      </c>
      <c r="H313" s="228">
        <v>0.5</v>
      </c>
      <c r="I313" s="228">
        <v>0.5</v>
      </c>
      <c r="J313" s="228">
        <v>0.4</v>
      </c>
      <c r="K313" s="228">
        <v>0.4</v>
      </c>
      <c r="L313" s="228">
        <v>0.4</v>
      </c>
      <c r="M313" s="227" t="s">
        <v>133</v>
      </c>
      <c r="N313" s="227" t="s">
        <v>133</v>
      </c>
      <c r="U313" s="376"/>
      <c r="V313" s="483"/>
      <c r="W313" s="483"/>
      <c r="X313" s="483"/>
      <c r="Y313" s="483"/>
      <c r="Z313" s="483"/>
      <c r="AA313" s="484"/>
    </row>
    <row r="314" spans="3:27" x14ac:dyDescent="0.2">
      <c r="C314" s="150" t="s">
        <v>560</v>
      </c>
      <c r="D314" s="150" t="s">
        <v>490</v>
      </c>
      <c r="E314" s="227" t="s">
        <v>133</v>
      </c>
      <c r="F314" s="228">
        <v>0</v>
      </c>
      <c r="G314" s="228">
        <v>0.1</v>
      </c>
      <c r="H314" s="228">
        <v>0.2</v>
      </c>
      <c r="I314" s="228">
        <v>0.2</v>
      </c>
      <c r="J314" s="228">
        <v>0.2</v>
      </c>
      <c r="K314" s="228">
        <v>0.2</v>
      </c>
      <c r="L314" s="228">
        <v>0.2</v>
      </c>
      <c r="M314" s="228">
        <v>0.2</v>
      </c>
      <c r="N314" s="228">
        <v>0.2</v>
      </c>
    </row>
    <row r="315" spans="3:27" x14ac:dyDescent="0.2">
      <c r="C315" s="150" t="s">
        <v>531</v>
      </c>
      <c r="D315" s="150" t="s">
        <v>478</v>
      </c>
      <c r="E315" s="228">
        <v>0.9</v>
      </c>
      <c r="F315" s="228">
        <v>0.9</v>
      </c>
      <c r="G315" s="228">
        <v>0.9</v>
      </c>
      <c r="H315" s="228">
        <v>0.9</v>
      </c>
      <c r="I315" s="228">
        <v>0.9</v>
      </c>
      <c r="J315" s="228">
        <v>0.8</v>
      </c>
      <c r="K315" s="228">
        <v>0.8</v>
      </c>
      <c r="L315" s="228">
        <v>0.8</v>
      </c>
      <c r="M315" s="228">
        <v>0.9</v>
      </c>
      <c r="N315" s="228">
        <v>0.9</v>
      </c>
    </row>
    <row r="316" spans="3:27" x14ac:dyDescent="0.2">
      <c r="C316" s="150" t="s">
        <v>558</v>
      </c>
      <c r="D316" s="150" t="s">
        <v>478</v>
      </c>
      <c r="E316" s="228">
        <v>0.3</v>
      </c>
      <c r="F316" s="228">
        <v>0.3</v>
      </c>
      <c r="G316" s="228">
        <v>0.3</v>
      </c>
      <c r="H316" s="228">
        <v>0.3</v>
      </c>
      <c r="I316" s="228">
        <v>0.3</v>
      </c>
      <c r="J316" s="228">
        <v>0.2</v>
      </c>
      <c r="K316" s="228">
        <v>0.2</v>
      </c>
      <c r="L316" s="228">
        <v>0.2</v>
      </c>
      <c r="M316" s="228">
        <v>0.2</v>
      </c>
      <c r="N316" s="228">
        <v>0.2</v>
      </c>
    </row>
    <row r="317" spans="3:27" x14ac:dyDescent="0.2">
      <c r="C317" s="150" t="s">
        <v>509</v>
      </c>
      <c r="D317" s="150" t="s">
        <v>468</v>
      </c>
      <c r="E317" s="228">
        <v>2.6</v>
      </c>
      <c r="F317" s="228">
        <v>2.7</v>
      </c>
      <c r="G317" s="228">
        <v>2.9</v>
      </c>
      <c r="H317" s="228">
        <v>3.1</v>
      </c>
      <c r="I317" s="228">
        <v>3.2</v>
      </c>
      <c r="J317" s="228">
        <v>3.2</v>
      </c>
      <c r="K317" s="228">
        <v>3.2</v>
      </c>
      <c r="L317" s="228">
        <v>3.2</v>
      </c>
      <c r="M317" s="228">
        <v>3.3</v>
      </c>
      <c r="N317" s="228">
        <v>3.3</v>
      </c>
    </row>
    <row r="318" spans="3:27" x14ac:dyDescent="0.2">
      <c r="C318" s="150" t="s">
        <v>549</v>
      </c>
      <c r="D318" s="150" t="s">
        <v>482</v>
      </c>
      <c r="E318" s="228">
        <v>0.5</v>
      </c>
      <c r="F318" s="228">
        <v>0.5</v>
      </c>
      <c r="G318" s="228">
        <v>0.4</v>
      </c>
      <c r="H318" s="228">
        <v>0.4</v>
      </c>
      <c r="I318" s="228">
        <v>0.4</v>
      </c>
      <c r="J318" s="228">
        <v>0.4</v>
      </c>
      <c r="K318" s="228">
        <v>0.4</v>
      </c>
      <c r="L318" s="228">
        <v>0.4</v>
      </c>
      <c r="M318" s="228">
        <v>0.4</v>
      </c>
      <c r="N318" s="228">
        <v>0.4</v>
      </c>
    </row>
    <row r="319" spans="3:27" x14ac:dyDescent="0.2">
      <c r="C319" s="150" t="s">
        <v>566</v>
      </c>
      <c r="D319" s="150" t="s">
        <v>482</v>
      </c>
      <c r="E319" s="228">
        <v>0.2</v>
      </c>
      <c r="F319" s="228">
        <v>0.2</v>
      </c>
      <c r="G319" s="228">
        <v>0.2</v>
      </c>
      <c r="H319" s="228">
        <v>0.2</v>
      </c>
      <c r="I319" s="228">
        <v>0.2</v>
      </c>
      <c r="J319" s="228">
        <v>0.2</v>
      </c>
      <c r="K319" s="228">
        <v>0.2</v>
      </c>
      <c r="L319" s="228">
        <v>0.2</v>
      </c>
      <c r="M319" s="228">
        <v>0.1</v>
      </c>
      <c r="N319" s="228">
        <v>0.1</v>
      </c>
    </row>
    <row r="320" spans="3:27" x14ac:dyDescent="0.2">
      <c r="C320" s="150" t="s">
        <v>555</v>
      </c>
      <c r="D320" s="150" t="s">
        <v>487</v>
      </c>
      <c r="E320" s="227" t="s">
        <v>133</v>
      </c>
      <c r="F320" s="227" t="s">
        <v>133</v>
      </c>
      <c r="G320" s="227" t="s">
        <v>133</v>
      </c>
      <c r="H320" s="227" t="s">
        <v>133</v>
      </c>
      <c r="I320" s="228">
        <v>0.2</v>
      </c>
      <c r="J320" s="228">
        <v>0.2</v>
      </c>
      <c r="K320" s="228">
        <v>0.2</v>
      </c>
      <c r="L320" s="228">
        <v>0.3</v>
      </c>
      <c r="M320" s="228">
        <v>0.3</v>
      </c>
      <c r="N320" s="228">
        <v>0.3</v>
      </c>
    </row>
    <row r="321" spans="3:14" x14ac:dyDescent="0.2">
      <c r="C321" s="150" t="s">
        <v>588</v>
      </c>
      <c r="D321" s="150" t="s">
        <v>487</v>
      </c>
      <c r="E321" s="228">
        <v>0.2</v>
      </c>
      <c r="F321" s="228">
        <v>0.3</v>
      </c>
      <c r="G321" s="228">
        <v>0.3</v>
      </c>
      <c r="H321" s="228">
        <v>0.3</v>
      </c>
      <c r="I321" s="227" t="s">
        <v>133</v>
      </c>
      <c r="J321" s="227" t="s">
        <v>133</v>
      </c>
      <c r="K321" s="227" t="s">
        <v>133</v>
      </c>
      <c r="L321" s="227" t="s">
        <v>133</v>
      </c>
      <c r="M321" s="227" t="s">
        <v>133</v>
      </c>
      <c r="N321" s="227" t="s">
        <v>133</v>
      </c>
    </row>
    <row r="322" spans="3:14" x14ac:dyDescent="0.2">
      <c r="C322" s="150" t="s">
        <v>504</v>
      </c>
      <c r="D322" s="150" t="s">
        <v>462</v>
      </c>
      <c r="E322" s="228">
        <v>7.7</v>
      </c>
      <c r="F322" s="228">
        <v>7.3</v>
      </c>
      <c r="G322" s="228">
        <v>7.5</v>
      </c>
      <c r="H322" s="228">
        <v>7.6</v>
      </c>
      <c r="I322" s="228">
        <v>6.8</v>
      </c>
      <c r="J322" s="228">
        <v>6.5</v>
      </c>
      <c r="K322" s="228">
        <v>6.4</v>
      </c>
      <c r="L322" s="228">
        <v>6.3</v>
      </c>
      <c r="M322" s="228">
        <v>6.2</v>
      </c>
      <c r="N322" s="228">
        <v>6.2</v>
      </c>
    </row>
    <row r="323" spans="3:14" x14ac:dyDescent="0.2">
      <c r="C323" s="150" t="s">
        <v>510</v>
      </c>
      <c r="D323" s="150" t="s">
        <v>462</v>
      </c>
      <c r="E323" s="228">
        <v>3.2</v>
      </c>
      <c r="F323" s="228">
        <v>2.9</v>
      </c>
      <c r="G323" s="228">
        <v>2.8</v>
      </c>
      <c r="H323" s="228">
        <v>2.6</v>
      </c>
      <c r="I323" s="228">
        <v>2.5</v>
      </c>
      <c r="J323" s="228">
        <v>2.4</v>
      </c>
      <c r="K323" s="228">
        <v>2.2999999999999998</v>
      </c>
      <c r="L323" s="228">
        <v>2.4</v>
      </c>
      <c r="M323" s="228">
        <v>2.5</v>
      </c>
      <c r="N323" s="228">
        <v>2.5</v>
      </c>
    </row>
    <row r="324" spans="3:14" x14ac:dyDescent="0.2">
      <c r="C324" s="150" t="s">
        <v>508</v>
      </c>
      <c r="D324" s="150" t="s">
        <v>462</v>
      </c>
      <c r="E324" s="228">
        <v>2.9</v>
      </c>
      <c r="F324" s="228">
        <v>3.6</v>
      </c>
      <c r="G324" s="228">
        <v>3.7</v>
      </c>
      <c r="H324" s="228">
        <v>4</v>
      </c>
      <c r="I324" s="228">
        <v>4</v>
      </c>
      <c r="J324" s="228">
        <v>3.9</v>
      </c>
      <c r="K324" s="228">
        <v>3.8</v>
      </c>
      <c r="L324" s="228">
        <v>3.8</v>
      </c>
      <c r="M324" s="228">
        <v>3.9</v>
      </c>
      <c r="N324" s="228">
        <v>3.9</v>
      </c>
    </row>
    <row r="325" spans="3:14" x14ac:dyDescent="0.2">
      <c r="C325" s="150" t="s">
        <v>513</v>
      </c>
      <c r="D325" s="150" t="s">
        <v>462</v>
      </c>
      <c r="E325" s="228">
        <v>2.8</v>
      </c>
      <c r="F325" s="228">
        <v>2.9</v>
      </c>
      <c r="G325" s="228">
        <v>2.9</v>
      </c>
      <c r="H325" s="228">
        <v>2.9</v>
      </c>
      <c r="I325" s="228">
        <v>2.8</v>
      </c>
      <c r="J325" s="228">
        <v>2.7</v>
      </c>
      <c r="K325" s="228">
        <v>2.6</v>
      </c>
      <c r="L325" s="228">
        <v>2.4</v>
      </c>
      <c r="M325" s="228">
        <v>2.5</v>
      </c>
      <c r="N325" s="228">
        <v>2.4</v>
      </c>
    </row>
    <row r="326" spans="3:14" x14ac:dyDescent="0.2">
      <c r="C326" s="150" t="s">
        <v>512</v>
      </c>
      <c r="D326" s="150" t="s">
        <v>462</v>
      </c>
      <c r="E326" s="228">
        <v>2.2999999999999998</v>
      </c>
      <c r="F326" s="228">
        <v>2.2999999999999998</v>
      </c>
      <c r="G326" s="228">
        <v>2.4</v>
      </c>
      <c r="H326" s="228">
        <v>2.4</v>
      </c>
      <c r="I326" s="228">
        <v>2.4</v>
      </c>
      <c r="J326" s="228">
        <v>2.5</v>
      </c>
      <c r="K326" s="228">
        <v>2.5</v>
      </c>
      <c r="L326" s="228">
        <v>2.5</v>
      </c>
      <c r="M326" s="228">
        <v>2.5</v>
      </c>
      <c r="N326" s="228">
        <v>2.5</v>
      </c>
    </row>
    <row r="327" spans="3:14" x14ac:dyDescent="0.2">
      <c r="C327" s="150" t="s">
        <v>514</v>
      </c>
      <c r="D327" s="150" t="s">
        <v>462</v>
      </c>
      <c r="E327" s="228">
        <v>2.2000000000000002</v>
      </c>
      <c r="F327" s="228">
        <v>2</v>
      </c>
      <c r="G327" s="228">
        <v>2</v>
      </c>
      <c r="H327" s="228">
        <v>2</v>
      </c>
      <c r="I327" s="228">
        <v>2.1</v>
      </c>
      <c r="J327" s="228">
        <v>2.1</v>
      </c>
      <c r="K327" s="228">
        <v>2.1</v>
      </c>
      <c r="L327" s="228">
        <v>2.2000000000000002</v>
      </c>
      <c r="M327" s="228">
        <v>2.2000000000000002</v>
      </c>
      <c r="N327" s="228">
        <v>2.2000000000000002</v>
      </c>
    </row>
    <row r="328" spans="3:14" x14ac:dyDescent="0.2">
      <c r="C328" s="150" t="s">
        <v>517</v>
      </c>
      <c r="D328" s="150" t="s">
        <v>462</v>
      </c>
      <c r="E328" s="228">
        <v>1.8</v>
      </c>
      <c r="F328" s="228">
        <v>1.8</v>
      </c>
      <c r="G328" s="228">
        <v>1.8</v>
      </c>
      <c r="H328" s="228">
        <v>1.8</v>
      </c>
      <c r="I328" s="228">
        <v>1.9</v>
      </c>
      <c r="J328" s="228">
        <v>1.9</v>
      </c>
      <c r="K328" s="228">
        <v>1.9</v>
      </c>
      <c r="L328" s="228">
        <v>1.9</v>
      </c>
      <c r="M328" s="228">
        <v>1.9</v>
      </c>
      <c r="N328" s="228">
        <v>1.9</v>
      </c>
    </row>
    <row r="329" spans="3:14" x14ac:dyDescent="0.2">
      <c r="C329" s="150" t="s">
        <v>526</v>
      </c>
      <c r="D329" s="150" t="s">
        <v>462</v>
      </c>
      <c r="E329" s="228">
        <v>1.4</v>
      </c>
      <c r="F329" s="228">
        <v>1.3</v>
      </c>
      <c r="G329" s="228">
        <v>1.2</v>
      </c>
      <c r="H329" s="228">
        <v>1.1000000000000001</v>
      </c>
      <c r="I329" s="228">
        <v>1.1000000000000001</v>
      </c>
      <c r="J329" s="228">
        <v>1.1000000000000001</v>
      </c>
      <c r="K329" s="228">
        <v>1</v>
      </c>
      <c r="L329" s="228">
        <v>1.1000000000000001</v>
      </c>
      <c r="M329" s="228">
        <v>1.1000000000000001</v>
      </c>
      <c r="N329" s="228">
        <v>1.1000000000000001</v>
      </c>
    </row>
    <row r="330" spans="3:14" x14ac:dyDescent="0.2">
      <c r="C330" s="150" t="s">
        <v>521</v>
      </c>
      <c r="D330" s="150" t="s">
        <v>462</v>
      </c>
      <c r="E330" s="228">
        <v>1.3</v>
      </c>
      <c r="F330" s="228">
        <v>1.3</v>
      </c>
      <c r="G330" s="228">
        <v>1.5</v>
      </c>
      <c r="H330" s="228">
        <v>1.5</v>
      </c>
      <c r="I330" s="228">
        <v>1.6</v>
      </c>
      <c r="J330" s="228">
        <v>1.7</v>
      </c>
      <c r="K330" s="228">
        <v>1.6</v>
      </c>
      <c r="L330" s="228">
        <v>1.5</v>
      </c>
      <c r="M330" s="228">
        <v>1.5</v>
      </c>
      <c r="N330" s="228">
        <v>1.6</v>
      </c>
    </row>
    <row r="331" spans="3:14" x14ac:dyDescent="0.2">
      <c r="C331" s="150" t="s">
        <v>586</v>
      </c>
      <c r="D331" s="150" t="s">
        <v>462</v>
      </c>
      <c r="E331" s="228">
        <v>1.3</v>
      </c>
      <c r="F331" s="228">
        <v>0.6</v>
      </c>
      <c r="G331" s="227" t="s">
        <v>133</v>
      </c>
      <c r="H331" s="227" t="s">
        <v>133</v>
      </c>
      <c r="I331" s="227" t="s">
        <v>133</v>
      </c>
      <c r="J331" s="227" t="s">
        <v>133</v>
      </c>
      <c r="K331" s="227" t="s">
        <v>133</v>
      </c>
      <c r="L331" s="227" t="s">
        <v>133</v>
      </c>
      <c r="M331" s="227" t="s">
        <v>133</v>
      </c>
      <c r="N331" s="227" t="s">
        <v>133</v>
      </c>
    </row>
    <row r="332" spans="3:14" x14ac:dyDescent="0.2">
      <c r="C332" s="150" t="s">
        <v>532</v>
      </c>
      <c r="D332" s="150" t="s">
        <v>462</v>
      </c>
      <c r="E332" s="228">
        <v>1.2</v>
      </c>
      <c r="F332" s="228">
        <v>1</v>
      </c>
      <c r="G332" s="228">
        <v>1</v>
      </c>
      <c r="H332" s="228">
        <v>0.9</v>
      </c>
      <c r="I332" s="228">
        <v>0.9</v>
      </c>
      <c r="J332" s="228">
        <v>0.9</v>
      </c>
      <c r="K332" s="228">
        <v>0.9</v>
      </c>
      <c r="L332" s="228">
        <v>0.8</v>
      </c>
      <c r="M332" s="228">
        <v>0.8</v>
      </c>
      <c r="N332" s="228">
        <v>0.8</v>
      </c>
    </row>
    <row r="333" spans="3:14" x14ac:dyDescent="0.2">
      <c r="C333" s="150" t="s">
        <v>533</v>
      </c>
      <c r="D333" s="150" t="s">
        <v>462</v>
      </c>
      <c r="E333" s="228">
        <v>1.1000000000000001</v>
      </c>
      <c r="F333" s="228">
        <v>0.9</v>
      </c>
      <c r="G333" s="228">
        <v>0.9</v>
      </c>
      <c r="H333" s="228">
        <v>0.8</v>
      </c>
      <c r="I333" s="228">
        <v>0.8</v>
      </c>
      <c r="J333" s="228">
        <v>0.8</v>
      </c>
      <c r="K333" s="228">
        <v>0.7</v>
      </c>
      <c r="L333" s="228">
        <v>0.7</v>
      </c>
      <c r="M333" s="228">
        <v>0.8</v>
      </c>
      <c r="N333" s="228">
        <v>0.8</v>
      </c>
    </row>
    <row r="334" spans="3:14" x14ac:dyDescent="0.2">
      <c r="C334" s="150" t="s">
        <v>539</v>
      </c>
      <c r="D334" s="150" t="s">
        <v>462</v>
      </c>
      <c r="E334" s="228">
        <v>1</v>
      </c>
      <c r="F334" s="228">
        <v>0.9</v>
      </c>
      <c r="G334" s="228">
        <v>0.9</v>
      </c>
      <c r="H334" s="228">
        <v>0.8</v>
      </c>
      <c r="I334" s="228">
        <v>0.7</v>
      </c>
      <c r="J334" s="228">
        <v>0.7</v>
      </c>
      <c r="K334" s="228">
        <v>0.6</v>
      </c>
      <c r="L334" s="228">
        <v>0.6</v>
      </c>
      <c r="M334" s="228">
        <v>0.6</v>
      </c>
      <c r="N334" s="228">
        <v>0.6</v>
      </c>
    </row>
    <row r="335" spans="3:14" x14ac:dyDescent="0.2">
      <c r="C335" s="150" t="s">
        <v>527</v>
      </c>
      <c r="D335" s="150" t="s">
        <v>462</v>
      </c>
      <c r="E335" s="228">
        <v>0.7</v>
      </c>
      <c r="F335" s="228">
        <v>0.8</v>
      </c>
      <c r="G335" s="228">
        <v>0.9</v>
      </c>
      <c r="H335" s="228">
        <v>0.9</v>
      </c>
      <c r="I335" s="228">
        <v>1</v>
      </c>
      <c r="J335" s="228">
        <v>1</v>
      </c>
      <c r="K335" s="228">
        <v>1</v>
      </c>
      <c r="L335" s="228">
        <v>1.1000000000000001</v>
      </c>
      <c r="M335" s="228">
        <v>1.1000000000000001</v>
      </c>
      <c r="N335" s="228">
        <v>1</v>
      </c>
    </row>
    <row r="336" spans="3:14" x14ac:dyDescent="0.2">
      <c r="C336" s="150" t="s">
        <v>528</v>
      </c>
      <c r="D336" s="150" t="s">
        <v>462</v>
      </c>
      <c r="E336" s="228">
        <v>0.7</v>
      </c>
      <c r="F336" s="228">
        <v>0.8</v>
      </c>
      <c r="G336" s="228">
        <v>0.9</v>
      </c>
      <c r="H336" s="228">
        <v>1</v>
      </c>
      <c r="I336" s="228">
        <v>1</v>
      </c>
      <c r="J336" s="228">
        <v>1</v>
      </c>
      <c r="K336" s="228">
        <v>1</v>
      </c>
      <c r="L336" s="228">
        <v>1</v>
      </c>
      <c r="M336" s="228">
        <v>1</v>
      </c>
      <c r="N336" s="228">
        <v>1</v>
      </c>
    </row>
    <row r="337" spans="3:14" x14ac:dyDescent="0.2">
      <c r="C337" s="150" t="s">
        <v>535</v>
      </c>
      <c r="D337" s="150" t="s">
        <v>462</v>
      </c>
      <c r="E337" s="228">
        <v>0.7</v>
      </c>
      <c r="F337" s="228">
        <v>0.7</v>
      </c>
      <c r="G337" s="228">
        <v>0.7</v>
      </c>
      <c r="H337" s="228">
        <v>0.7</v>
      </c>
      <c r="I337" s="228">
        <v>0.8</v>
      </c>
      <c r="J337" s="228">
        <v>0.7</v>
      </c>
      <c r="K337" s="228">
        <v>0.7</v>
      </c>
      <c r="L337" s="228">
        <v>0.7</v>
      </c>
      <c r="M337" s="228">
        <v>0.7</v>
      </c>
      <c r="N337" s="228">
        <v>0.7</v>
      </c>
    </row>
    <row r="338" spans="3:14" x14ac:dyDescent="0.2">
      <c r="C338" s="150" t="s">
        <v>544</v>
      </c>
      <c r="D338" s="150" t="s">
        <v>462</v>
      </c>
      <c r="E338" s="228">
        <v>0.6</v>
      </c>
      <c r="F338" s="228">
        <v>0.6</v>
      </c>
      <c r="G338" s="228">
        <v>0.6</v>
      </c>
      <c r="H338" s="228">
        <v>0.6</v>
      </c>
      <c r="I338" s="228">
        <v>0.6</v>
      </c>
      <c r="J338" s="228">
        <v>0.5</v>
      </c>
      <c r="K338" s="228">
        <v>0.5</v>
      </c>
      <c r="L338" s="228">
        <v>0.5</v>
      </c>
      <c r="M338" s="228">
        <v>0.5</v>
      </c>
      <c r="N338" s="228">
        <v>0.5</v>
      </c>
    </row>
    <row r="339" spans="3:14" x14ac:dyDescent="0.2">
      <c r="C339" s="150" t="s">
        <v>551</v>
      </c>
      <c r="D339" s="150" t="s">
        <v>462</v>
      </c>
      <c r="E339" s="228">
        <v>0.5</v>
      </c>
      <c r="F339" s="228">
        <v>0.4</v>
      </c>
      <c r="G339" s="228">
        <v>0.4</v>
      </c>
      <c r="H339" s="228">
        <v>0.4</v>
      </c>
      <c r="I339" s="228">
        <v>0.4</v>
      </c>
      <c r="J339" s="228">
        <v>0.4</v>
      </c>
      <c r="K339" s="228">
        <v>0.4</v>
      </c>
      <c r="L339" s="228">
        <v>0.4</v>
      </c>
      <c r="M339" s="228">
        <v>0.4</v>
      </c>
      <c r="N339" s="228">
        <v>0.4</v>
      </c>
    </row>
    <row r="340" spans="3:14" x14ac:dyDescent="0.2">
      <c r="C340" s="150" t="s">
        <v>556</v>
      </c>
      <c r="D340" s="150" t="s">
        <v>462</v>
      </c>
      <c r="E340" s="228">
        <v>0.4</v>
      </c>
      <c r="F340" s="228">
        <v>0.4</v>
      </c>
      <c r="G340" s="228">
        <v>0.4</v>
      </c>
      <c r="H340" s="228">
        <v>0.3</v>
      </c>
      <c r="I340" s="228">
        <v>0.3</v>
      </c>
      <c r="J340" s="228">
        <v>0.3</v>
      </c>
      <c r="K340" s="228">
        <v>0.3</v>
      </c>
      <c r="L340" s="228">
        <v>0.3</v>
      </c>
      <c r="M340" s="228">
        <v>0.3</v>
      </c>
      <c r="N340" s="228">
        <v>0.3</v>
      </c>
    </row>
    <row r="341" spans="3:14" x14ac:dyDescent="0.2">
      <c r="C341" s="150" t="s">
        <v>578</v>
      </c>
      <c r="D341" s="150" t="s">
        <v>462</v>
      </c>
      <c r="E341" s="228">
        <v>0.1</v>
      </c>
      <c r="F341" s="228">
        <v>0.1</v>
      </c>
      <c r="G341" s="227" t="s">
        <v>133</v>
      </c>
      <c r="H341" s="227" t="s">
        <v>133</v>
      </c>
      <c r="I341" s="227" t="s">
        <v>133</v>
      </c>
      <c r="J341" s="227" t="s">
        <v>133</v>
      </c>
      <c r="K341" s="227" t="s">
        <v>133</v>
      </c>
      <c r="L341" s="227" t="s">
        <v>133</v>
      </c>
      <c r="M341" s="227" t="s">
        <v>133</v>
      </c>
      <c r="N341" s="227" t="s">
        <v>133</v>
      </c>
    </row>
    <row r="342" spans="3:14" x14ac:dyDescent="0.2">
      <c r="C342" s="150" t="s">
        <v>529</v>
      </c>
      <c r="D342" s="150" t="s">
        <v>476</v>
      </c>
      <c r="E342" s="228">
        <v>1</v>
      </c>
      <c r="F342" s="228">
        <v>1</v>
      </c>
      <c r="G342" s="228">
        <v>1</v>
      </c>
      <c r="H342" s="228">
        <v>1</v>
      </c>
      <c r="I342" s="228">
        <v>1</v>
      </c>
      <c r="J342" s="228">
        <v>0.9</v>
      </c>
      <c r="K342" s="228">
        <v>0.9</v>
      </c>
      <c r="L342" s="228">
        <v>0.9</v>
      </c>
      <c r="M342" s="228">
        <v>0.9</v>
      </c>
      <c r="N342" s="228">
        <v>0.9</v>
      </c>
    </row>
    <row r="343" spans="3:14" x14ac:dyDescent="0.2">
      <c r="C343" s="150" t="s">
        <v>554</v>
      </c>
      <c r="D343" s="150" t="s">
        <v>476</v>
      </c>
      <c r="E343" s="228">
        <v>0.3</v>
      </c>
      <c r="F343" s="228">
        <v>0.3</v>
      </c>
      <c r="G343" s="228">
        <v>0.3</v>
      </c>
      <c r="H343" s="228">
        <v>0.3</v>
      </c>
      <c r="I343" s="228">
        <v>0.3</v>
      </c>
      <c r="J343" s="228">
        <v>0.3</v>
      </c>
      <c r="K343" s="228">
        <v>0.3</v>
      </c>
      <c r="L343" s="228">
        <v>0.3</v>
      </c>
      <c r="M343" s="228">
        <v>0.3</v>
      </c>
      <c r="N343" s="228">
        <v>0.3</v>
      </c>
    </row>
    <row r="344" spans="3:14" x14ac:dyDescent="0.2">
      <c r="C344" s="150" t="s">
        <v>522</v>
      </c>
      <c r="D344" s="150" t="s">
        <v>469</v>
      </c>
      <c r="E344" s="227" t="s">
        <v>133</v>
      </c>
      <c r="F344" s="228">
        <v>2</v>
      </c>
      <c r="G344" s="228">
        <v>2</v>
      </c>
      <c r="H344" s="228">
        <v>1.9</v>
      </c>
      <c r="I344" s="228">
        <v>1.9</v>
      </c>
      <c r="J344" s="228">
        <v>1.8</v>
      </c>
      <c r="K344" s="228">
        <v>1.5</v>
      </c>
      <c r="L344" s="228">
        <v>1.5</v>
      </c>
      <c r="M344" s="228">
        <v>1.5</v>
      </c>
      <c r="N344" s="228">
        <v>1.5</v>
      </c>
    </row>
    <row r="345" spans="3:14" x14ac:dyDescent="0.2">
      <c r="C345" s="150" t="s">
        <v>534</v>
      </c>
      <c r="D345" s="150" t="s">
        <v>469</v>
      </c>
      <c r="E345" s="227" t="s">
        <v>133</v>
      </c>
      <c r="F345" s="228">
        <v>1</v>
      </c>
      <c r="G345" s="228">
        <v>0.9</v>
      </c>
      <c r="H345" s="228">
        <v>0.9</v>
      </c>
      <c r="I345" s="228">
        <v>0.9</v>
      </c>
      <c r="J345" s="228">
        <v>0.9</v>
      </c>
      <c r="K345" s="228">
        <v>0.9</v>
      </c>
      <c r="L345" s="228">
        <v>0.7</v>
      </c>
      <c r="M345" s="228">
        <v>0.7</v>
      </c>
      <c r="N345" s="228">
        <v>0.7</v>
      </c>
    </row>
    <row r="346" spans="3:14" x14ac:dyDescent="0.2">
      <c r="C346" s="150" t="s">
        <v>537</v>
      </c>
      <c r="D346" s="150" t="s">
        <v>469</v>
      </c>
      <c r="E346" s="227" t="s">
        <v>133</v>
      </c>
      <c r="F346" s="228">
        <v>0.6</v>
      </c>
      <c r="G346" s="228">
        <v>0.6</v>
      </c>
      <c r="H346" s="228">
        <v>0.7</v>
      </c>
      <c r="I346" s="228">
        <v>0.6</v>
      </c>
      <c r="J346" s="228">
        <v>0.6</v>
      </c>
      <c r="K346" s="228">
        <v>0.7</v>
      </c>
      <c r="L346" s="228">
        <v>0.7</v>
      </c>
      <c r="M346" s="228">
        <v>0.6</v>
      </c>
      <c r="N346" s="228">
        <v>0.6</v>
      </c>
    </row>
    <row r="347" spans="3:14" x14ac:dyDescent="0.2">
      <c r="C347" s="150" t="s">
        <v>589</v>
      </c>
      <c r="D347" s="150" t="s">
        <v>469</v>
      </c>
      <c r="E347" s="227" t="s">
        <v>133</v>
      </c>
      <c r="F347" s="228">
        <v>0.3</v>
      </c>
      <c r="G347" s="228">
        <v>0.3</v>
      </c>
      <c r="H347" s="228">
        <v>0.2</v>
      </c>
      <c r="I347" s="227" t="s">
        <v>133</v>
      </c>
      <c r="J347" s="227" t="s">
        <v>133</v>
      </c>
      <c r="K347" s="227" t="s">
        <v>133</v>
      </c>
      <c r="L347" s="227" t="s">
        <v>133</v>
      </c>
      <c r="M347" s="227" t="s">
        <v>133</v>
      </c>
      <c r="N347" s="227" t="s">
        <v>133</v>
      </c>
    </row>
    <row r="348" spans="3:14" x14ac:dyDescent="0.2">
      <c r="C348" s="150" t="s">
        <v>575</v>
      </c>
      <c r="D348" s="150" t="s">
        <v>469</v>
      </c>
      <c r="E348" s="228">
        <v>2.1</v>
      </c>
      <c r="F348" s="227" t="s">
        <v>133</v>
      </c>
      <c r="G348" s="227" t="s">
        <v>133</v>
      </c>
      <c r="H348" s="227" t="s">
        <v>133</v>
      </c>
      <c r="I348" s="227" t="s">
        <v>133</v>
      </c>
      <c r="J348" s="227" t="s">
        <v>133</v>
      </c>
      <c r="K348" s="227" t="s">
        <v>133</v>
      </c>
      <c r="L348" s="227" t="s">
        <v>133</v>
      </c>
      <c r="M348" s="227" t="s">
        <v>133</v>
      </c>
      <c r="N348" s="227" t="s">
        <v>133</v>
      </c>
    </row>
    <row r="349" spans="3:14" x14ac:dyDescent="0.2">
      <c r="C349" s="150" t="s">
        <v>583</v>
      </c>
      <c r="D349" s="150" t="s">
        <v>469</v>
      </c>
      <c r="E349" s="228">
        <v>1.1000000000000001</v>
      </c>
      <c r="F349" s="227" t="s">
        <v>133</v>
      </c>
      <c r="G349" s="227" t="s">
        <v>133</v>
      </c>
      <c r="H349" s="227" t="s">
        <v>133</v>
      </c>
      <c r="I349" s="227" t="s">
        <v>133</v>
      </c>
      <c r="J349" s="227" t="s">
        <v>133</v>
      </c>
      <c r="K349" s="227" t="s">
        <v>133</v>
      </c>
      <c r="L349" s="227" t="s">
        <v>133</v>
      </c>
      <c r="M349" s="227" t="s">
        <v>133</v>
      </c>
      <c r="N349" s="227" t="s">
        <v>133</v>
      </c>
    </row>
    <row r="350" spans="3:14" x14ac:dyDescent="0.2">
      <c r="C350" s="150" t="s">
        <v>579</v>
      </c>
      <c r="D350" s="150" t="s">
        <v>469</v>
      </c>
      <c r="E350" s="228">
        <v>0.9</v>
      </c>
      <c r="F350" s="227" t="s">
        <v>133</v>
      </c>
      <c r="G350" s="227" t="s">
        <v>133</v>
      </c>
      <c r="H350" s="227" t="s">
        <v>133</v>
      </c>
      <c r="I350" s="227" t="s">
        <v>133</v>
      </c>
      <c r="J350" s="227" t="s">
        <v>133</v>
      </c>
      <c r="K350" s="227" t="s">
        <v>133</v>
      </c>
      <c r="L350" s="227" t="s">
        <v>133</v>
      </c>
      <c r="M350" s="227" t="s">
        <v>133</v>
      </c>
      <c r="N350" s="227" t="s">
        <v>133</v>
      </c>
    </row>
    <row r="351" spans="3:14" x14ac:dyDescent="0.2">
      <c r="C351" s="150" t="s">
        <v>587</v>
      </c>
      <c r="D351" s="150" t="s">
        <v>469</v>
      </c>
      <c r="E351" s="228">
        <v>0.6</v>
      </c>
      <c r="F351" s="227" t="s">
        <v>133</v>
      </c>
      <c r="G351" s="227" t="s">
        <v>133</v>
      </c>
      <c r="H351" s="227" t="s">
        <v>133</v>
      </c>
      <c r="I351" s="227" t="s">
        <v>133</v>
      </c>
      <c r="J351" s="227" t="s">
        <v>133</v>
      </c>
      <c r="K351" s="227" t="s">
        <v>133</v>
      </c>
      <c r="L351" s="227" t="s">
        <v>133</v>
      </c>
      <c r="M351" s="227" t="s">
        <v>133</v>
      </c>
      <c r="N351" s="227" t="s">
        <v>133</v>
      </c>
    </row>
    <row r="352" spans="3:14" x14ac:dyDescent="0.2">
      <c r="C352" s="150" t="s">
        <v>590</v>
      </c>
      <c r="D352" s="150" t="s">
        <v>469</v>
      </c>
      <c r="E352" s="228">
        <v>0.3</v>
      </c>
      <c r="F352" s="227" t="s">
        <v>133</v>
      </c>
      <c r="G352" s="227" t="s">
        <v>133</v>
      </c>
      <c r="H352" s="227" t="s">
        <v>133</v>
      </c>
      <c r="I352" s="227" t="s">
        <v>133</v>
      </c>
      <c r="J352" s="227" t="s">
        <v>133</v>
      </c>
      <c r="K352" s="227" t="s">
        <v>133</v>
      </c>
      <c r="L352" s="227" t="s">
        <v>133</v>
      </c>
      <c r="M352" s="227" t="s">
        <v>133</v>
      </c>
      <c r="N352" s="227" t="s">
        <v>133</v>
      </c>
    </row>
    <row r="353" spans="1:14" x14ac:dyDescent="0.2">
      <c r="C353" s="150" t="s">
        <v>567</v>
      </c>
      <c r="D353" s="150" t="s">
        <v>491</v>
      </c>
      <c r="E353" s="227" t="s">
        <v>133</v>
      </c>
      <c r="F353" s="227" t="s">
        <v>133</v>
      </c>
      <c r="G353" s="227" t="s">
        <v>133</v>
      </c>
      <c r="H353" s="227" t="s">
        <v>133</v>
      </c>
      <c r="I353" s="228">
        <v>0.1</v>
      </c>
      <c r="J353" s="228">
        <v>0.1</v>
      </c>
      <c r="K353" s="228">
        <v>0.1</v>
      </c>
      <c r="L353" s="228">
        <v>0.1</v>
      </c>
      <c r="M353" s="228">
        <v>0.1</v>
      </c>
      <c r="N353" s="228">
        <v>0.1</v>
      </c>
    </row>
    <row r="354" spans="1:14" x14ac:dyDescent="0.2">
      <c r="C354" s="150" t="s">
        <v>584</v>
      </c>
      <c r="D354" s="150" t="s">
        <v>491</v>
      </c>
      <c r="E354" s="228">
        <v>0.1</v>
      </c>
      <c r="F354" s="228">
        <v>0.1</v>
      </c>
      <c r="G354" s="228">
        <v>0.1</v>
      </c>
      <c r="H354" s="228">
        <v>0.1</v>
      </c>
      <c r="I354" s="227" t="s">
        <v>133</v>
      </c>
      <c r="J354" s="227" t="s">
        <v>133</v>
      </c>
      <c r="K354" s="227" t="s">
        <v>133</v>
      </c>
      <c r="L354" s="227" t="s">
        <v>133</v>
      </c>
      <c r="M354" s="227" t="s">
        <v>133</v>
      </c>
      <c r="N354" s="227" t="s">
        <v>133</v>
      </c>
    </row>
    <row r="355" spans="1:14" x14ac:dyDescent="0.2">
      <c r="C355" s="150" t="s">
        <v>523</v>
      </c>
      <c r="D355" s="150" t="s">
        <v>473</v>
      </c>
      <c r="E355" s="228">
        <v>0.9</v>
      </c>
      <c r="F355" s="228">
        <v>1</v>
      </c>
      <c r="G355" s="228">
        <v>1.1000000000000001</v>
      </c>
      <c r="H355" s="228">
        <v>1.2</v>
      </c>
      <c r="I355" s="228">
        <v>1.3</v>
      </c>
      <c r="J355" s="228">
        <v>1.3</v>
      </c>
      <c r="K355" s="228">
        <v>1.4</v>
      </c>
      <c r="L355" s="228">
        <v>1.4</v>
      </c>
      <c r="M355" s="228">
        <v>1.5</v>
      </c>
      <c r="N355" s="228">
        <v>1.5</v>
      </c>
    </row>
    <row r="356" spans="1:14" x14ac:dyDescent="0.2">
      <c r="C356" s="150" t="s">
        <v>564</v>
      </c>
      <c r="D356" s="150" t="s">
        <v>492</v>
      </c>
      <c r="E356" s="228">
        <v>0</v>
      </c>
      <c r="F356" s="228">
        <v>0</v>
      </c>
      <c r="G356" s="228">
        <v>0.1</v>
      </c>
      <c r="H356" s="228">
        <v>0.1</v>
      </c>
      <c r="I356" s="228">
        <v>0.1</v>
      </c>
      <c r="J356" s="228">
        <v>0.1</v>
      </c>
      <c r="K356" s="228">
        <v>0.2</v>
      </c>
      <c r="L356" s="228">
        <v>0.2</v>
      </c>
      <c r="M356" s="228">
        <v>0.2</v>
      </c>
      <c r="N356" s="228">
        <v>0.2</v>
      </c>
    </row>
    <row r="357" spans="1:14" x14ac:dyDescent="0.2">
      <c r="C357" s="150" t="s">
        <v>516</v>
      </c>
      <c r="D357" s="150" t="s">
        <v>467</v>
      </c>
      <c r="E357" s="228">
        <v>1.7</v>
      </c>
      <c r="F357" s="228">
        <v>1.7</v>
      </c>
      <c r="G357" s="228">
        <v>1.6</v>
      </c>
      <c r="H357" s="228">
        <v>1.7</v>
      </c>
      <c r="I357" s="228">
        <v>1.8</v>
      </c>
      <c r="J357" s="228">
        <v>2</v>
      </c>
      <c r="K357" s="228">
        <v>1.9</v>
      </c>
      <c r="L357" s="228">
        <v>2</v>
      </c>
      <c r="M357" s="228">
        <v>2</v>
      </c>
      <c r="N357" s="228">
        <v>2</v>
      </c>
    </row>
    <row r="358" spans="1:14" x14ac:dyDescent="0.2">
      <c r="C358" s="150" t="s">
        <v>530</v>
      </c>
      <c r="D358" s="150" t="s">
        <v>467</v>
      </c>
      <c r="E358" s="228">
        <v>0.8</v>
      </c>
      <c r="F358" s="228">
        <v>0.7</v>
      </c>
      <c r="G358" s="228">
        <v>0.8</v>
      </c>
      <c r="H358" s="228">
        <v>0.8</v>
      </c>
      <c r="I358" s="228">
        <v>0.9</v>
      </c>
      <c r="J358" s="228">
        <v>0.9</v>
      </c>
      <c r="K358" s="228">
        <v>0.9</v>
      </c>
      <c r="L358" s="228">
        <v>0.9</v>
      </c>
      <c r="M358" s="228">
        <v>0.9</v>
      </c>
      <c r="N358" s="228">
        <v>0.9</v>
      </c>
    </row>
    <row r="359" spans="1:14" x14ac:dyDescent="0.2">
      <c r="C359" s="150" t="s">
        <v>540</v>
      </c>
      <c r="D359" s="150" t="s">
        <v>467</v>
      </c>
      <c r="E359" s="228">
        <v>0.6</v>
      </c>
      <c r="F359" s="228">
        <v>0.6</v>
      </c>
      <c r="G359" s="228">
        <v>0.6</v>
      </c>
      <c r="H359" s="228">
        <v>0.6</v>
      </c>
      <c r="I359" s="228">
        <v>0.6</v>
      </c>
      <c r="J359" s="228">
        <v>0.6</v>
      </c>
      <c r="K359" s="228">
        <v>0.6</v>
      </c>
      <c r="L359" s="228">
        <v>0.6</v>
      </c>
      <c r="M359" s="228">
        <v>0.6</v>
      </c>
      <c r="N359" s="228">
        <v>0.6</v>
      </c>
    </row>
    <row r="360" spans="1:14" x14ac:dyDescent="0.2">
      <c r="C360" s="150" t="s">
        <v>550</v>
      </c>
      <c r="D360" s="150" t="s">
        <v>467</v>
      </c>
      <c r="E360" s="228">
        <v>0.3</v>
      </c>
      <c r="F360" s="228">
        <v>0.3</v>
      </c>
      <c r="G360" s="228">
        <v>0.3</v>
      </c>
      <c r="H360" s="228">
        <v>0.3</v>
      </c>
      <c r="I360" s="228">
        <v>0.3</v>
      </c>
      <c r="J360" s="228">
        <v>0.3</v>
      </c>
      <c r="K360" s="227" t="s">
        <v>133</v>
      </c>
      <c r="L360" s="227" t="s">
        <v>133</v>
      </c>
      <c r="M360" s="227" t="s">
        <v>133</v>
      </c>
      <c r="N360" s="227" t="s">
        <v>133</v>
      </c>
    </row>
    <row r="361" spans="1:14" x14ac:dyDescent="0.2">
      <c r="C361" s="150" t="s">
        <v>562</v>
      </c>
      <c r="D361" s="150" t="s">
        <v>467</v>
      </c>
      <c r="E361" s="228">
        <v>0.2</v>
      </c>
      <c r="F361" s="228">
        <v>0.2</v>
      </c>
      <c r="G361" s="228">
        <v>0.2</v>
      </c>
      <c r="H361" s="228">
        <v>0.2</v>
      </c>
      <c r="I361" s="228">
        <v>0.2</v>
      </c>
      <c r="J361" s="228">
        <v>0.2</v>
      </c>
      <c r="K361" s="228">
        <v>0.2</v>
      </c>
      <c r="L361" s="228">
        <v>0.2</v>
      </c>
      <c r="M361" s="228">
        <v>0.2</v>
      </c>
      <c r="N361" s="228">
        <v>0.2</v>
      </c>
    </row>
    <row r="362" spans="1:14" x14ac:dyDescent="0.2">
      <c r="C362" s="150" t="s">
        <v>563</v>
      </c>
      <c r="D362" s="150" t="s">
        <v>467</v>
      </c>
      <c r="E362" s="228">
        <v>0.2</v>
      </c>
      <c r="F362" s="228">
        <v>0.2</v>
      </c>
      <c r="G362" s="228">
        <v>0.2</v>
      </c>
      <c r="H362" s="228">
        <v>0.2</v>
      </c>
      <c r="I362" s="228">
        <v>0.2</v>
      </c>
      <c r="J362" s="228">
        <v>0.2</v>
      </c>
      <c r="K362" s="227" t="s">
        <v>133</v>
      </c>
      <c r="L362" s="227" t="s">
        <v>133</v>
      </c>
      <c r="M362" s="227" t="s">
        <v>133</v>
      </c>
      <c r="N362" s="227" t="s">
        <v>133</v>
      </c>
    </row>
    <row r="363" spans="1:14" x14ac:dyDescent="0.2">
      <c r="C363" s="225" t="s">
        <v>591</v>
      </c>
      <c r="D363" s="225" t="s">
        <v>496</v>
      </c>
      <c r="E363" s="231">
        <v>8.9</v>
      </c>
      <c r="F363" s="231">
        <v>8.3000000000000007</v>
      </c>
      <c r="G363" s="231">
        <v>8</v>
      </c>
      <c r="H363" s="231">
        <v>7.6</v>
      </c>
      <c r="I363" s="231">
        <v>7.5</v>
      </c>
      <c r="J363" s="231">
        <v>7.4</v>
      </c>
      <c r="K363" s="231">
        <v>7.1</v>
      </c>
      <c r="L363" s="231">
        <v>7.2</v>
      </c>
      <c r="M363" s="231">
        <v>7.4</v>
      </c>
      <c r="N363" s="231">
        <v>7.4</v>
      </c>
    </row>
    <row r="364" spans="1:14" x14ac:dyDescent="0.2">
      <c r="C364" s="226" t="s">
        <v>497</v>
      </c>
      <c r="D364" s="226" t="s">
        <v>497</v>
      </c>
      <c r="E364" s="232">
        <v>14.2</v>
      </c>
      <c r="F364" s="232">
        <v>13.6</v>
      </c>
      <c r="G364" s="232">
        <v>14</v>
      </c>
      <c r="H364" s="232">
        <v>14.3</v>
      </c>
      <c r="I364" s="232">
        <v>14.2</v>
      </c>
      <c r="J364" s="232">
        <v>13.6</v>
      </c>
      <c r="K364" s="232">
        <v>14</v>
      </c>
      <c r="L364" s="232">
        <v>14</v>
      </c>
      <c r="M364" s="232">
        <v>13.2</v>
      </c>
      <c r="N364" s="232">
        <v>13.8</v>
      </c>
    </row>
    <row r="365" spans="1:14" x14ac:dyDescent="0.2">
      <c r="C365" s="168" t="s">
        <v>309</v>
      </c>
      <c r="D365" s="168" t="s">
        <v>309</v>
      </c>
      <c r="E365" s="234">
        <f t="shared" ref="E365:N365" si="13">SUM(E274:E364)</f>
        <v>100.39999999999999</v>
      </c>
      <c r="F365" s="233">
        <f t="shared" si="13"/>
        <v>99.999999999999957</v>
      </c>
      <c r="G365" s="234">
        <f t="shared" si="13"/>
        <v>100.19999999999997</v>
      </c>
      <c r="H365" s="234">
        <f t="shared" si="13"/>
        <v>99.899999999999977</v>
      </c>
      <c r="I365" s="234">
        <f t="shared" si="13"/>
        <v>100.39999999999998</v>
      </c>
      <c r="J365" s="234">
        <f t="shared" si="13"/>
        <v>100.40000000000002</v>
      </c>
      <c r="K365" s="234">
        <f t="shared" si="13"/>
        <v>99.600000000000023</v>
      </c>
      <c r="L365" s="234">
        <f t="shared" si="13"/>
        <v>99.800000000000011</v>
      </c>
      <c r="M365" s="234">
        <f t="shared" si="13"/>
        <v>100.10000000000001</v>
      </c>
      <c r="N365" s="234">
        <f t="shared" si="13"/>
        <v>100.30000000000001</v>
      </c>
    </row>
    <row r="367" spans="1:14" x14ac:dyDescent="0.2">
      <c r="A367" s="379"/>
    </row>
    <row r="369" spans="3:8" ht="26" x14ac:dyDescent="0.3">
      <c r="C369" s="219" t="s">
        <v>769</v>
      </c>
    </row>
    <row r="370" spans="3:8" x14ac:dyDescent="0.2">
      <c r="C370" s="327" t="s">
        <v>461</v>
      </c>
      <c r="D370" s="328" t="s">
        <v>118</v>
      </c>
      <c r="E370" s="329" t="s">
        <v>102</v>
      </c>
    </row>
    <row r="371" spans="3:8" x14ac:dyDescent="0.2">
      <c r="C371" s="336" t="s">
        <v>462</v>
      </c>
      <c r="D371" s="333">
        <v>35.9</v>
      </c>
      <c r="E371" s="330">
        <v>32.1</v>
      </c>
      <c r="G371" t="s">
        <v>848</v>
      </c>
      <c r="H371" s="172">
        <f>E371-D371</f>
        <v>-3.7999999999999972</v>
      </c>
    </row>
    <row r="372" spans="3:8" x14ac:dyDescent="0.2">
      <c r="C372" s="337" t="s">
        <v>463</v>
      </c>
      <c r="D372" s="334">
        <v>0.4</v>
      </c>
      <c r="E372" s="331">
        <v>7</v>
      </c>
    </row>
    <row r="373" spans="3:8" x14ac:dyDescent="0.2">
      <c r="C373" s="338" t="s">
        <v>464</v>
      </c>
      <c r="D373" s="335">
        <v>5.6</v>
      </c>
      <c r="E373" s="332">
        <v>5.8</v>
      </c>
    </row>
    <row r="374" spans="3:8" x14ac:dyDescent="0.2">
      <c r="C374" s="337" t="s">
        <v>465</v>
      </c>
      <c r="D374" s="334">
        <v>5.4</v>
      </c>
      <c r="E374" s="331">
        <v>4.8</v>
      </c>
      <c r="H374" t="s">
        <v>772</v>
      </c>
    </row>
    <row r="375" spans="3:8" x14ac:dyDescent="0.2">
      <c r="C375" t="s">
        <v>770</v>
      </c>
      <c r="D375" s="275">
        <f>SUM(D371:D374)</f>
        <v>47.3</v>
      </c>
      <c r="E375" s="275">
        <f>SUM(E371:E374)</f>
        <v>49.699999999999996</v>
      </c>
      <c r="G375" t="s">
        <v>771</v>
      </c>
      <c r="H375" s="172">
        <f>E375-D375</f>
        <v>2.3999999999999986</v>
      </c>
    </row>
    <row r="376" spans="3:8" x14ac:dyDescent="0.2">
      <c r="C376" s="225" t="s">
        <v>496</v>
      </c>
      <c r="D376" s="231">
        <v>8.9</v>
      </c>
      <c r="E376" s="231">
        <v>7.4</v>
      </c>
    </row>
    <row r="377" spans="3:8" x14ac:dyDescent="0.2">
      <c r="C377" s="226" t="s">
        <v>497</v>
      </c>
      <c r="D377" s="232">
        <v>14.2</v>
      </c>
      <c r="E377" s="232">
        <v>13.2</v>
      </c>
    </row>
    <row r="381" spans="3:8" ht="26" x14ac:dyDescent="0.3">
      <c r="C381" s="219" t="s">
        <v>773</v>
      </c>
    </row>
    <row r="382" spans="3:8" x14ac:dyDescent="0.2">
      <c r="C382" t="s">
        <v>851</v>
      </c>
    </row>
    <row r="387" spans="3:20" ht="26" x14ac:dyDescent="0.3">
      <c r="C387" s="219" t="s">
        <v>774</v>
      </c>
      <c r="H387" t="s">
        <v>775</v>
      </c>
      <c r="I387" t="s">
        <v>776</v>
      </c>
      <c r="J387" t="s">
        <v>777</v>
      </c>
    </row>
    <row r="388" spans="3:20" ht="17" thickBot="1" x14ac:dyDescent="0.25">
      <c r="C388" s="319" t="s">
        <v>860</v>
      </c>
      <c r="P388" s="319" t="s">
        <v>867</v>
      </c>
    </row>
    <row r="389" spans="3:20" ht="17" thickTop="1" x14ac:dyDescent="0.2">
      <c r="C389" s="149" t="s">
        <v>461</v>
      </c>
      <c r="D389" s="149" t="s">
        <v>118</v>
      </c>
      <c r="E389" s="149" t="s">
        <v>102</v>
      </c>
      <c r="G389" s="149" t="s">
        <v>461</v>
      </c>
      <c r="H389" s="149" t="s">
        <v>118</v>
      </c>
      <c r="I389" s="149" t="s">
        <v>102</v>
      </c>
      <c r="J389" s="407" t="s">
        <v>862</v>
      </c>
      <c r="K389" s="408" t="s">
        <v>863</v>
      </c>
      <c r="P389" s="149" t="s">
        <v>461</v>
      </c>
      <c r="Q389" s="149" t="s">
        <v>118</v>
      </c>
      <c r="R389" s="149" t="s">
        <v>102</v>
      </c>
      <c r="S389" s="417" t="s">
        <v>862</v>
      </c>
      <c r="T389" s="412" t="s">
        <v>863</v>
      </c>
    </row>
    <row r="390" spans="3:20" x14ac:dyDescent="0.2">
      <c r="C390" s="150" t="s">
        <v>462</v>
      </c>
      <c r="D390" s="228">
        <v>35.9</v>
      </c>
      <c r="E390" s="228">
        <v>32.1</v>
      </c>
      <c r="G390" s="150" t="s">
        <v>462</v>
      </c>
      <c r="H390" s="228">
        <f>D390*$D$427</f>
        <v>43.833943833943835</v>
      </c>
      <c r="I390" s="228">
        <f>E390*$E$427</f>
        <v>38.489208633093547</v>
      </c>
      <c r="J390" s="409">
        <f>H390^2</f>
        <v>1921.4146320373427</v>
      </c>
      <c r="K390" s="375">
        <f>I390^2</f>
        <v>1481.4191812018028</v>
      </c>
      <c r="P390" s="150" t="s">
        <v>462</v>
      </c>
      <c r="Q390" s="228">
        <v>35.9</v>
      </c>
      <c r="R390" s="228">
        <v>32.1</v>
      </c>
      <c r="S390" s="418">
        <f t="shared" ref="S390:S413" si="14">Q390^2</f>
        <v>1288.81</v>
      </c>
      <c r="T390" s="413">
        <f t="shared" ref="T390:T413" si="15">R390^2</f>
        <v>1030.4100000000001</v>
      </c>
    </row>
    <row r="391" spans="3:20" x14ac:dyDescent="0.2">
      <c r="C391" s="150" t="s">
        <v>463</v>
      </c>
      <c r="D391" s="228">
        <v>0.4</v>
      </c>
      <c r="E391" s="228">
        <v>7</v>
      </c>
      <c r="G391" s="150" t="s">
        <v>463</v>
      </c>
      <c r="H391" s="228">
        <f t="shared" ref="H391:H423" si="16">D391*$D$427</f>
        <v>0.48840048840048844</v>
      </c>
      <c r="I391" s="228">
        <f t="shared" ref="I391:I423" si="17">E391*$E$427</f>
        <v>8.3932853717026425</v>
      </c>
      <c r="J391" s="409">
        <f t="shared" ref="J391:K423" si="18">H391^2</f>
        <v>0.23853503706983564</v>
      </c>
      <c r="K391" s="375">
        <f t="shared" si="18"/>
        <v>70.447239330837562</v>
      </c>
      <c r="P391" s="150" t="s">
        <v>463</v>
      </c>
      <c r="Q391" s="228">
        <v>0.4</v>
      </c>
      <c r="R391" s="228">
        <v>7</v>
      </c>
      <c r="S391" s="418">
        <f t="shared" si="14"/>
        <v>0.16000000000000003</v>
      </c>
      <c r="T391" s="413">
        <f t="shared" si="15"/>
        <v>49</v>
      </c>
    </row>
    <row r="392" spans="3:20" x14ac:dyDescent="0.2">
      <c r="C392" s="150" t="s">
        <v>464</v>
      </c>
      <c r="D392" s="228">
        <v>5.6</v>
      </c>
      <c r="E392" s="228">
        <v>5.8</v>
      </c>
      <c r="G392" s="150" t="s">
        <v>464</v>
      </c>
      <c r="H392" s="228">
        <f t="shared" si="16"/>
        <v>6.8376068376068382</v>
      </c>
      <c r="I392" s="228">
        <f t="shared" si="17"/>
        <v>6.9544364508393315</v>
      </c>
      <c r="J392" s="409">
        <f t="shared" si="18"/>
        <v>46.752867265687783</v>
      </c>
      <c r="K392" s="375">
        <f t="shared" si="18"/>
        <v>48.364186348762757</v>
      </c>
      <c r="P392" s="150" t="s">
        <v>464</v>
      </c>
      <c r="Q392" s="228">
        <v>5.6</v>
      </c>
      <c r="R392" s="228">
        <v>5.8</v>
      </c>
      <c r="S392" s="418">
        <f t="shared" si="14"/>
        <v>31.359999999999996</v>
      </c>
      <c r="T392" s="413">
        <f t="shared" si="15"/>
        <v>33.64</v>
      </c>
    </row>
    <row r="393" spans="3:20" x14ac:dyDescent="0.2">
      <c r="C393" s="150" t="s">
        <v>465</v>
      </c>
      <c r="D393" s="228">
        <v>5.4</v>
      </c>
      <c r="E393" s="228">
        <v>4.8</v>
      </c>
      <c r="G393" s="150" t="s">
        <v>465</v>
      </c>
      <c r="H393" s="228">
        <f t="shared" si="16"/>
        <v>6.593406593406594</v>
      </c>
      <c r="I393" s="228">
        <f t="shared" si="17"/>
        <v>5.7553956834532398</v>
      </c>
      <c r="J393" s="409">
        <f t="shared" si="18"/>
        <v>43.473010505977548</v>
      </c>
      <c r="K393" s="375">
        <f t="shared" si="18"/>
        <v>33.124579473112185</v>
      </c>
      <c r="P393" s="150" t="s">
        <v>465</v>
      </c>
      <c r="Q393" s="228">
        <v>5.4</v>
      </c>
      <c r="R393" s="228">
        <v>4.8</v>
      </c>
      <c r="S393" s="418">
        <f t="shared" si="14"/>
        <v>29.160000000000004</v>
      </c>
      <c r="T393" s="413">
        <f t="shared" si="15"/>
        <v>23.04</v>
      </c>
    </row>
    <row r="394" spans="3:20" x14ac:dyDescent="0.2">
      <c r="C394" s="150" t="s">
        <v>466</v>
      </c>
      <c r="D394" s="228">
        <v>4.3</v>
      </c>
      <c r="E394" s="228">
        <v>4.0999999999999996</v>
      </c>
      <c r="G394" s="150" t="s">
        <v>466</v>
      </c>
      <c r="H394" s="228">
        <f t="shared" si="16"/>
        <v>5.2503052503052503</v>
      </c>
      <c r="I394" s="228">
        <f t="shared" si="17"/>
        <v>4.916067146282975</v>
      </c>
      <c r="J394" s="409">
        <f t="shared" si="18"/>
        <v>27.565705221382878</v>
      </c>
      <c r="K394" s="375">
        <f t="shared" si="18"/>
        <v>24.167716186762835</v>
      </c>
      <c r="P394" s="150" t="s">
        <v>466</v>
      </c>
      <c r="Q394" s="228">
        <v>4.3</v>
      </c>
      <c r="R394" s="228">
        <v>4.0999999999999996</v>
      </c>
      <c r="S394" s="418">
        <f t="shared" si="14"/>
        <v>18.489999999999998</v>
      </c>
      <c r="T394" s="413">
        <f t="shared" si="15"/>
        <v>16.809999999999999</v>
      </c>
    </row>
    <row r="395" spans="3:20" x14ac:dyDescent="0.2">
      <c r="C395" s="150" t="s">
        <v>467</v>
      </c>
      <c r="D395" s="228">
        <v>3.8</v>
      </c>
      <c r="E395" s="228">
        <v>3.8</v>
      </c>
      <c r="G395" s="150" t="s">
        <v>467</v>
      </c>
      <c r="H395" s="228">
        <f t="shared" si="16"/>
        <v>4.6398046398046402</v>
      </c>
      <c r="I395" s="228">
        <f t="shared" si="17"/>
        <v>4.5563549160671482</v>
      </c>
      <c r="J395" s="409">
        <f t="shared" si="18"/>
        <v>21.527787095552668</v>
      </c>
      <c r="K395" s="375">
        <f t="shared" si="18"/>
        <v>20.76037012116927</v>
      </c>
      <c r="P395" s="150" t="s">
        <v>467</v>
      </c>
      <c r="Q395" s="228">
        <v>3.8</v>
      </c>
      <c r="R395" s="228">
        <v>3.8</v>
      </c>
      <c r="S395" s="418">
        <f t="shared" si="14"/>
        <v>14.44</v>
      </c>
      <c r="T395" s="413">
        <f t="shared" si="15"/>
        <v>14.44</v>
      </c>
    </row>
    <row r="396" spans="3:20" x14ac:dyDescent="0.2">
      <c r="C396" s="150" t="s">
        <v>468</v>
      </c>
      <c r="D396" s="228">
        <v>2.6</v>
      </c>
      <c r="E396" s="228">
        <v>3.3</v>
      </c>
      <c r="G396" s="150" t="s">
        <v>468</v>
      </c>
      <c r="H396" s="228">
        <f t="shared" si="16"/>
        <v>3.1746031746031749</v>
      </c>
      <c r="I396" s="228">
        <f t="shared" si="17"/>
        <v>3.9568345323741023</v>
      </c>
      <c r="J396" s="409">
        <f t="shared" si="18"/>
        <v>10.078105316200556</v>
      </c>
      <c r="K396" s="375">
        <f t="shared" si="18"/>
        <v>15.656539516588181</v>
      </c>
      <c r="P396" s="150" t="s">
        <v>468</v>
      </c>
      <c r="Q396" s="228">
        <v>2.6</v>
      </c>
      <c r="R396" s="228">
        <v>3.3</v>
      </c>
      <c r="S396" s="418">
        <f t="shared" si="14"/>
        <v>6.7600000000000007</v>
      </c>
      <c r="T396" s="413">
        <f t="shared" si="15"/>
        <v>10.889999999999999</v>
      </c>
    </row>
    <row r="397" spans="3:20" x14ac:dyDescent="0.2">
      <c r="C397" s="150" t="s">
        <v>469</v>
      </c>
      <c r="D397" s="228">
        <v>6.1</v>
      </c>
      <c r="E397" s="228">
        <v>2.9</v>
      </c>
      <c r="G397" s="150" t="s">
        <v>469</v>
      </c>
      <c r="H397" s="228">
        <f t="shared" si="16"/>
        <v>7.4481074481074483</v>
      </c>
      <c r="I397" s="228">
        <f t="shared" si="17"/>
        <v>3.4772182254196657</v>
      </c>
      <c r="J397" s="409">
        <f t="shared" si="18"/>
        <v>55.474304558553648</v>
      </c>
      <c r="K397" s="375">
        <f t="shared" si="18"/>
        <v>12.091046587190689</v>
      </c>
      <c r="P397" s="150" t="s">
        <v>469</v>
      </c>
      <c r="Q397" s="228">
        <v>6.1</v>
      </c>
      <c r="R397" s="228">
        <v>2.9</v>
      </c>
      <c r="S397" s="418">
        <f t="shared" si="14"/>
        <v>37.209999999999994</v>
      </c>
      <c r="T397" s="413">
        <f t="shared" si="15"/>
        <v>8.41</v>
      </c>
    </row>
    <row r="398" spans="3:20" x14ac:dyDescent="0.2">
      <c r="C398" s="150" t="s">
        <v>470</v>
      </c>
      <c r="D398" s="228">
        <v>2</v>
      </c>
      <c r="E398" s="228">
        <v>2.5</v>
      </c>
      <c r="G398" s="150" t="s">
        <v>470</v>
      </c>
      <c r="H398" s="228">
        <f t="shared" si="16"/>
        <v>2.4420024420024422</v>
      </c>
      <c r="I398" s="228">
        <f t="shared" si="17"/>
        <v>2.9976019184652292</v>
      </c>
      <c r="J398" s="409">
        <f t="shared" si="18"/>
        <v>5.9633759267458908</v>
      </c>
      <c r="K398" s="375">
        <f t="shared" si="18"/>
        <v>8.9856172615864232</v>
      </c>
      <c r="P398" s="150" t="s">
        <v>470</v>
      </c>
      <c r="Q398" s="228">
        <v>2</v>
      </c>
      <c r="R398" s="228">
        <v>2.5</v>
      </c>
      <c r="S398" s="418">
        <f t="shared" si="14"/>
        <v>4</v>
      </c>
      <c r="T398" s="413">
        <f t="shared" si="15"/>
        <v>6.25</v>
      </c>
    </row>
    <row r="399" spans="3:20" x14ac:dyDescent="0.2">
      <c r="C399" s="150" t="s">
        <v>471</v>
      </c>
      <c r="D399" s="228">
        <v>1.7</v>
      </c>
      <c r="E399" s="228">
        <v>1.7</v>
      </c>
      <c r="G399" s="150" t="s">
        <v>471</v>
      </c>
      <c r="H399" s="228">
        <f t="shared" si="16"/>
        <v>2.0757020757020759</v>
      </c>
      <c r="I399" s="228">
        <f t="shared" si="17"/>
        <v>2.0383693045563556</v>
      </c>
      <c r="J399" s="409">
        <f t="shared" si="18"/>
        <v>4.3085391070739067</v>
      </c>
      <c r="K399" s="375">
        <f t="shared" si="18"/>
        <v>4.1549494217575607</v>
      </c>
      <c r="P399" s="150" t="s">
        <v>471</v>
      </c>
      <c r="Q399" s="228">
        <v>1.7</v>
      </c>
      <c r="R399" s="228">
        <v>1.7</v>
      </c>
      <c r="S399" s="418">
        <f t="shared" si="14"/>
        <v>2.8899999999999997</v>
      </c>
      <c r="T399" s="413">
        <f t="shared" si="15"/>
        <v>2.8899999999999997</v>
      </c>
    </row>
    <row r="400" spans="3:20" x14ac:dyDescent="0.2">
      <c r="C400" s="150" t="s">
        <v>472</v>
      </c>
      <c r="D400" s="228">
        <v>1.8</v>
      </c>
      <c r="E400" s="228">
        <v>1.7</v>
      </c>
      <c r="G400" s="150" t="s">
        <v>472</v>
      </c>
      <c r="H400" s="228">
        <f t="shared" si="16"/>
        <v>2.197802197802198</v>
      </c>
      <c r="I400" s="228">
        <f t="shared" si="17"/>
        <v>2.0383693045563556</v>
      </c>
      <c r="J400" s="409">
        <f t="shared" si="18"/>
        <v>4.830334500664172</v>
      </c>
      <c r="K400" s="375">
        <f t="shared" si="18"/>
        <v>4.1549494217575607</v>
      </c>
      <c r="P400" s="150" t="s">
        <v>472</v>
      </c>
      <c r="Q400" s="228">
        <v>1.8</v>
      </c>
      <c r="R400" s="228">
        <v>1.7</v>
      </c>
      <c r="S400" s="418">
        <f t="shared" si="14"/>
        <v>3.24</v>
      </c>
      <c r="T400" s="413">
        <f t="shared" si="15"/>
        <v>2.8899999999999997</v>
      </c>
    </row>
    <row r="401" spans="3:20" x14ac:dyDescent="0.2">
      <c r="C401" s="150" t="s">
        <v>473</v>
      </c>
      <c r="D401" s="228">
        <v>0.9</v>
      </c>
      <c r="E401" s="228">
        <v>1.5</v>
      </c>
      <c r="G401" s="150" t="s">
        <v>473</v>
      </c>
      <c r="H401" s="228">
        <f t="shared" si="16"/>
        <v>1.098901098901099</v>
      </c>
      <c r="I401" s="228">
        <f t="shared" si="17"/>
        <v>1.7985611510791375</v>
      </c>
      <c r="J401" s="409">
        <f t="shared" si="18"/>
        <v>1.207583625166043</v>
      </c>
      <c r="K401" s="375">
        <f t="shared" si="18"/>
        <v>3.2348222141711123</v>
      </c>
      <c r="P401" s="150" t="s">
        <v>473</v>
      </c>
      <c r="Q401" s="228">
        <v>0.9</v>
      </c>
      <c r="R401" s="228">
        <v>1.5</v>
      </c>
      <c r="S401" s="418">
        <f t="shared" si="14"/>
        <v>0.81</v>
      </c>
      <c r="T401" s="413">
        <f t="shared" si="15"/>
        <v>2.25</v>
      </c>
    </row>
    <row r="402" spans="3:20" x14ac:dyDescent="0.2">
      <c r="C402" s="150" t="s">
        <v>474</v>
      </c>
      <c r="D402" s="228">
        <v>0.6</v>
      </c>
      <c r="E402" s="228">
        <v>1.4</v>
      </c>
      <c r="G402" s="150" t="s">
        <v>474</v>
      </c>
      <c r="H402" s="228">
        <f t="shared" si="16"/>
        <v>0.73260073260073266</v>
      </c>
      <c r="I402" s="228">
        <f t="shared" si="17"/>
        <v>1.6786570743405282</v>
      </c>
      <c r="J402" s="409">
        <f t="shared" si="18"/>
        <v>0.53670383340713024</v>
      </c>
      <c r="K402" s="375">
        <f t="shared" si="18"/>
        <v>2.8178895732335016</v>
      </c>
      <c r="P402" s="150" t="s">
        <v>474</v>
      </c>
      <c r="Q402" s="228">
        <v>0.6</v>
      </c>
      <c r="R402" s="228">
        <v>1.4</v>
      </c>
      <c r="S402" s="418">
        <f t="shared" si="14"/>
        <v>0.36</v>
      </c>
      <c r="T402" s="413">
        <f t="shared" si="15"/>
        <v>1.9599999999999997</v>
      </c>
    </row>
    <row r="403" spans="3:20" x14ac:dyDescent="0.2">
      <c r="C403" s="150" t="s">
        <v>475</v>
      </c>
      <c r="D403" s="228">
        <v>1.1000000000000001</v>
      </c>
      <c r="E403" s="228">
        <v>1.2</v>
      </c>
      <c r="G403" s="150" t="s">
        <v>475</v>
      </c>
      <c r="H403" s="228">
        <f t="shared" si="16"/>
        <v>1.3431013431013432</v>
      </c>
      <c r="I403" s="228">
        <f t="shared" si="17"/>
        <v>1.43884892086331</v>
      </c>
      <c r="J403" s="409">
        <f t="shared" si="18"/>
        <v>1.8039212178406321</v>
      </c>
      <c r="K403" s="375">
        <f t="shared" si="18"/>
        <v>2.0702862170695115</v>
      </c>
      <c r="P403" s="150" t="s">
        <v>475</v>
      </c>
      <c r="Q403" s="228">
        <v>1.1000000000000001</v>
      </c>
      <c r="R403" s="228">
        <v>1.2</v>
      </c>
      <c r="S403" s="418">
        <f t="shared" si="14"/>
        <v>1.2100000000000002</v>
      </c>
      <c r="T403" s="413">
        <f t="shared" si="15"/>
        <v>1.44</v>
      </c>
    </row>
    <row r="404" spans="3:20" x14ac:dyDescent="0.2">
      <c r="C404" s="150" t="s">
        <v>476</v>
      </c>
      <c r="D404" s="228">
        <v>1.2</v>
      </c>
      <c r="E404" s="228">
        <v>1.2</v>
      </c>
      <c r="G404" s="150" t="s">
        <v>476</v>
      </c>
      <c r="H404" s="228">
        <f t="shared" si="16"/>
        <v>1.4652014652014653</v>
      </c>
      <c r="I404" s="228">
        <f t="shared" si="17"/>
        <v>1.43884892086331</v>
      </c>
      <c r="J404" s="409">
        <f t="shared" si="18"/>
        <v>2.1468153336285209</v>
      </c>
      <c r="K404" s="375">
        <f t="shared" si="18"/>
        <v>2.0702862170695115</v>
      </c>
      <c r="P404" s="150" t="s">
        <v>476</v>
      </c>
      <c r="Q404" s="228">
        <v>1.2</v>
      </c>
      <c r="R404" s="228">
        <v>1.2</v>
      </c>
      <c r="S404" s="418">
        <f t="shared" si="14"/>
        <v>1.44</v>
      </c>
      <c r="T404" s="413">
        <f t="shared" si="15"/>
        <v>1.44</v>
      </c>
    </row>
    <row r="405" spans="3:20" x14ac:dyDescent="0.2">
      <c r="C405" s="150" t="s">
        <v>477</v>
      </c>
      <c r="D405" s="228">
        <v>1.1000000000000001</v>
      </c>
      <c r="E405" s="228">
        <v>1.1000000000000001</v>
      </c>
      <c r="G405" s="150" t="s">
        <v>477</v>
      </c>
      <c r="H405" s="228">
        <f t="shared" si="16"/>
        <v>1.3431013431013432</v>
      </c>
      <c r="I405" s="228">
        <f t="shared" si="17"/>
        <v>1.3189448441247009</v>
      </c>
      <c r="J405" s="409">
        <f t="shared" si="18"/>
        <v>1.8039212178406321</v>
      </c>
      <c r="K405" s="375">
        <f t="shared" si="18"/>
        <v>1.7396155018431316</v>
      </c>
      <c r="P405" s="150" t="s">
        <v>477</v>
      </c>
      <c r="Q405" s="228">
        <v>1.1000000000000001</v>
      </c>
      <c r="R405" s="228">
        <v>1.1000000000000001</v>
      </c>
      <c r="S405" s="418">
        <f t="shared" si="14"/>
        <v>1.2100000000000002</v>
      </c>
      <c r="T405" s="413">
        <f t="shared" si="15"/>
        <v>1.2100000000000002</v>
      </c>
    </row>
    <row r="406" spans="3:20" x14ac:dyDescent="0.2">
      <c r="C406" s="150" t="s">
        <v>478</v>
      </c>
      <c r="D406" s="228">
        <v>1.2</v>
      </c>
      <c r="E406" s="228">
        <v>1.1000000000000001</v>
      </c>
      <c r="G406" s="150" t="s">
        <v>478</v>
      </c>
      <c r="H406" s="228">
        <f t="shared" si="16"/>
        <v>1.4652014652014653</v>
      </c>
      <c r="I406" s="228">
        <f t="shared" si="17"/>
        <v>1.3189448441247009</v>
      </c>
      <c r="J406" s="409">
        <f t="shared" si="18"/>
        <v>2.1468153336285209</v>
      </c>
      <c r="K406" s="375">
        <f t="shared" si="18"/>
        <v>1.7396155018431316</v>
      </c>
      <c r="P406" s="150" t="s">
        <v>478</v>
      </c>
      <c r="Q406" s="228">
        <v>1.2</v>
      </c>
      <c r="R406" s="228">
        <v>1.1000000000000001</v>
      </c>
      <c r="S406" s="418">
        <f t="shared" si="14"/>
        <v>1.44</v>
      </c>
      <c r="T406" s="413">
        <f t="shared" si="15"/>
        <v>1.2100000000000002</v>
      </c>
    </row>
    <row r="407" spans="3:20" x14ac:dyDescent="0.2">
      <c r="C407" s="150" t="s">
        <v>479</v>
      </c>
      <c r="D407" s="228">
        <v>1.4</v>
      </c>
      <c r="E407" s="228">
        <v>0.7</v>
      </c>
      <c r="G407" s="150" t="s">
        <v>479</v>
      </c>
      <c r="H407" s="228">
        <f t="shared" si="16"/>
        <v>1.7094017094017095</v>
      </c>
      <c r="I407" s="228">
        <f t="shared" si="17"/>
        <v>0.83932853717026412</v>
      </c>
      <c r="J407" s="409">
        <f t="shared" si="18"/>
        <v>2.9220542041054864</v>
      </c>
      <c r="K407" s="375">
        <f t="shared" si="18"/>
        <v>0.70447239330837541</v>
      </c>
      <c r="P407" s="150" t="s">
        <v>479</v>
      </c>
      <c r="Q407" s="228">
        <v>1.4</v>
      </c>
      <c r="R407" s="228">
        <v>0.7</v>
      </c>
      <c r="S407" s="418">
        <f t="shared" si="14"/>
        <v>1.9599999999999997</v>
      </c>
      <c r="T407" s="413">
        <f t="shared" si="15"/>
        <v>0.48999999999999994</v>
      </c>
    </row>
    <row r="408" spans="3:20" x14ac:dyDescent="0.2">
      <c r="C408" s="150" t="s">
        <v>480</v>
      </c>
      <c r="D408" s="228">
        <v>0.7</v>
      </c>
      <c r="E408" s="228">
        <v>0.7</v>
      </c>
      <c r="G408" s="150" t="s">
        <v>480</v>
      </c>
      <c r="H408" s="228">
        <f t="shared" si="16"/>
        <v>0.85470085470085477</v>
      </c>
      <c r="I408" s="228">
        <f t="shared" si="17"/>
        <v>0.83932853717026412</v>
      </c>
      <c r="J408" s="409">
        <f t="shared" si="18"/>
        <v>0.73051355102637161</v>
      </c>
      <c r="K408" s="375">
        <f t="shared" si="18"/>
        <v>0.70447239330837541</v>
      </c>
      <c r="P408" s="150" t="s">
        <v>480</v>
      </c>
      <c r="Q408" s="228">
        <v>0.7</v>
      </c>
      <c r="R408" s="228">
        <v>0.7</v>
      </c>
      <c r="S408" s="418">
        <f t="shared" si="14"/>
        <v>0.48999999999999994</v>
      </c>
      <c r="T408" s="413">
        <f t="shared" si="15"/>
        <v>0.48999999999999994</v>
      </c>
    </row>
    <row r="409" spans="3:20" x14ac:dyDescent="0.2">
      <c r="C409" s="150" t="s">
        <v>481</v>
      </c>
      <c r="D409" s="228">
        <v>0.7</v>
      </c>
      <c r="E409" s="228">
        <v>0.6</v>
      </c>
      <c r="G409" s="150" t="s">
        <v>481</v>
      </c>
      <c r="H409" s="228">
        <f t="shared" si="16"/>
        <v>0.85470085470085477</v>
      </c>
      <c r="I409" s="228">
        <f t="shared" si="17"/>
        <v>0.71942446043165498</v>
      </c>
      <c r="J409" s="409">
        <f t="shared" si="18"/>
        <v>0.73051355102637161</v>
      </c>
      <c r="K409" s="375">
        <f t="shared" si="18"/>
        <v>0.51757155426737789</v>
      </c>
      <c r="P409" s="150" t="s">
        <v>481</v>
      </c>
      <c r="Q409" s="228">
        <v>0.7</v>
      </c>
      <c r="R409" s="228">
        <v>0.6</v>
      </c>
      <c r="S409" s="418">
        <f t="shared" si="14"/>
        <v>0.48999999999999994</v>
      </c>
      <c r="T409" s="413">
        <f t="shared" si="15"/>
        <v>0.36</v>
      </c>
    </row>
    <row r="410" spans="3:20" x14ac:dyDescent="0.2">
      <c r="C410" s="150" t="s">
        <v>482</v>
      </c>
      <c r="D410" s="228">
        <v>0.7</v>
      </c>
      <c r="E410" s="228">
        <v>0.6</v>
      </c>
      <c r="G410" s="150" t="s">
        <v>482</v>
      </c>
      <c r="H410" s="228">
        <f t="shared" si="16"/>
        <v>0.85470085470085477</v>
      </c>
      <c r="I410" s="228">
        <f t="shared" si="17"/>
        <v>0.71942446043165498</v>
      </c>
      <c r="J410" s="409">
        <f t="shared" si="18"/>
        <v>0.73051355102637161</v>
      </c>
      <c r="K410" s="375">
        <f t="shared" si="18"/>
        <v>0.51757155426737789</v>
      </c>
      <c r="P410" s="150" t="s">
        <v>482</v>
      </c>
      <c r="Q410" s="228">
        <v>0.7</v>
      </c>
      <c r="R410" s="228">
        <v>0.6</v>
      </c>
      <c r="S410" s="418">
        <f t="shared" si="14"/>
        <v>0.48999999999999994</v>
      </c>
      <c r="T410" s="413">
        <f t="shared" si="15"/>
        <v>0.36</v>
      </c>
    </row>
    <row r="411" spans="3:20" x14ac:dyDescent="0.2">
      <c r="C411" s="150" t="s">
        <v>483</v>
      </c>
      <c r="D411" s="228">
        <v>0.4</v>
      </c>
      <c r="E411" s="228">
        <v>0.6</v>
      </c>
      <c r="G411" s="150" t="s">
        <v>483</v>
      </c>
      <c r="H411" s="228">
        <f t="shared" si="16"/>
        <v>0.48840048840048844</v>
      </c>
      <c r="I411" s="228">
        <f t="shared" si="17"/>
        <v>0.71942446043165498</v>
      </c>
      <c r="J411" s="409">
        <f t="shared" si="18"/>
        <v>0.23853503706983564</v>
      </c>
      <c r="K411" s="375">
        <f t="shared" si="18"/>
        <v>0.51757155426737789</v>
      </c>
      <c r="P411" s="150" t="s">
        <v>483</v>
      </c>
      <c r="Q411" s="228">
        <v>0.4</v>
      </c>
      <c r="R411" s="228">
        <v>0.6</v>
      </c>
      <c r="S411" s="418">
        <f t="shared" si="14"/>
        <v>0.16000000000000003</v>
      </c>
      <c r="T411" s="413">
        <f t="shared" si="15"/>
        <v>0.36</v>
      </c>
    </row>
    <row r="412" spans="3:20" x14ac:dyDescent="0.2">
      <c r="C412" s="150" t="s">
        <v>484</v>
      </c>
      <c r="D412" s="228">
        <v>0.6</v>
      </c>
      <c r="E412" s="228">
        <v>0.6</v>
      </c>
      <c r="G412" s="150" t="s">
        <v>484</v>
      </c>
      <c r="H412" s="228">
        <f t="shared" si="16"/>
        <v>0.73260073260073266</v>
      </c>
      <c r="I412" s="228">
        <f t="shared" si="17"/>
        <v>0.71942446043165498</v>
      </c>
      <c r="J412" s="409">
        <f t="shared" si="18"/>
        <v>0.53670383340713024</v>
      </c>
      <c r="K412" s="375">
        <f t="shared" si="18"/>
        <v>0.51757155426737789</v>
      </c>
      <c r="P412" s="150" t="s">
        <v>484</v>
      </c>
      <c r="Q412" s="228">
        <v>0.6</v>
      </c>
      <c r="R412" s="228">
        <v>0.6</v>
      </c>
      <c r="S412" s="418">
        <f t="shared" si="14"/>
        <v>0.36</v>
      </c>
      <c r="T412" s="413">
        <f t="shared" si="15"/>
        <v>0.36</v>
      </c>
    </row>
    <row r="413" spans="3:20" x14ac:dyDescent="0.2">
      <c r="C413" s="150" t="s">
        <v>485</v>
      </c>
      <c r="D413" s="228">
        <v>0.4</v>
      </c>
      <c r="E413" s="228">
        <v>0.3</v>
      </c>
      <c r="G413" s="150" t="s">
        <v>485</v>
      </c>
      <c r="H413" s="228">
        <f t="shared" si="16"/>
        <v>0.48840048840048844</v>
      </c>
      <c r="I413" s="228">
        <f t="shared" si="17"/>
        <v>0.35971223021582749</v>
      </c>
      <c r="J413" s="409">
        <f t="shared" si="18"/>
        <v>0.23853503706983564</v>
      </c>
      <c r="K413" s="375">
        <f t="shared" si="18"/>
        <v>0.12939288856684447</v>
      </c>
      <c r="P413" s="150" t="s">
        <v>485</v>
      </c>
      <c r="Q413" s="228">
        <v>0.4</v>
      </c>
      <c r="R413" s="228">
        <v>0.3</v>
      </c>
      <c r="S413" s="418">
        <f t="shared" si="14"/>
        <v>0.16000000000000003</v>
      </c>
      <c r="T413" s="413">
        <f t="shared" si="15"/>
        <v>0.09</v>
      </c>
    </row>
    <row r="414" spans="3:20" x14ac:dyDescent="0.2">
      <c r="C414" s="150" t="s">
        <v>486</v>
      </c>
      <c r="D414" s="227" t="s">
        <v>133</v>
      </c>
      <c r="E414" s="228">
        <v>0.3</v>
      </c>
      <c r="G414" s="150" t="s">
        <v>486</v>
      </c>
      <c r="H414" s="228">
        <v>0</v>
      </c>
      <c r="I414" s="228">
        <f t="shared" si="17"/>
        <v>0.35971223021582749</v>
      </c>
      <c r="J414" s="409">
        <f t="shared" si="18"/>
        <v>0</v>
      </c>
      <c r="K414" s="375">
        <f t="shared" si="18"/>
        <v>0.12939288856684447</v>
      </c>
      <c r="P414" s="150" t="s">
        <v>486</v>
      </c>
      <c r="Q414" s="227" t="s">
        <v>133</v>
      </c>
      <c r="R414" s="228">
        <v>0.3</v>
      </c>
      <c r="S414" s="418">
        <v>0</v>
      </c>
      <c r="T414" s="413">
        <f t="shared" ref="T414:T423" si="19">R414^2</f>
        <v>0.09</v>
      </c>
    </row>
    <row r="415" spans="3:20" x14ac:dyDescent="0.2">
      <c r="C415" s="150" t="s">
        <v>487</v>
      </c>
      <c r="D415" s="228">
        <v>0.2</v>
      </c>
      <c r="E415" s="228">
        <v>0.3</v>
      </c>
      <c r="G415" s="150" t="s">
        <v>487</v>
      </c>
      <c r="H415" s="228">
        <f t="shared" si="16"/>
        <v>0.24420024420024422</v>
      </c>
      <c r="I415" s="228">
        <f t="shared" si="17"/>
        <v>0.35971223021582749</v>
      </c>
      <c r="J415" s="409">
        <f t="shared" si="18"/>
        <v>5.9633759267458911E-2</v>
      </c>
      <c r="K415" s="375">
        <f>I415^2</f>
        <v>0.12939288856684447</v>
      </c>
      <c r="P415" s="150" t="s">
        <v>487</v>
      </c>
      <c r="Q415" s="228">
        <v>0.2</v>
      </c>
      <c r="R415" s="228">
        <v>0.3</v>
      </c>
      <c r="S415" s="418">
        <f>Q415^2</f>
        <v>4.0000000000000008E-2</v>
      </c>
      <c r="T415" s="413">
        <f t="shared" si="19"/>
        <v>0.09</v>
      </c>
    </row>
    <row r="416" spans="3:20" x14ac:dyDescent="0.2">
      <c r="C416" s="150" t="s">
        <v>488</v>
      </c>
      <c r="D416" s="228">
        <v>0.2</v>
      </c>
      <c r="E416" s="228">
        <v>0.3</v>
      </c>
      <c r="G416" s="150" t="s">
        <v>488</v>
      </c>
      <c r="H416" s="228">
        <f t="shared" si="16"/>
        <v>0.24420024420024422</v>
      </c>
      <c r="I416" s="228">
        <f t="shared" si="17"/>
        <v>0.35971223021582749</v>
      </c>
      <c r="J416" s="409">
        <f t="shared" si="18"/>
        <v>5.9633759267458911E-2</v>
      </c>
      <c r="K416" s="375">
        <f t="shared" si="18"/>
        <v>0.12939288856684447</v>
      </c>
      <c r="P416" s="150" t="s">
        <v>488</v>
      </c>
      <c r="Q416" s="228">
        <v>0.2</v>
      </c>
      <c r="R416" s="228">
        <v>0.3</v>
      </c>
      <c r="S416" s="418">
        <f>Q416^2</f>
        <v>4.0000000000000008E-2</v>
      </c>
      <c r="T416" s="413">
        <f t="shared" si="19"/>
        <v>0.09</v>
      </c>
    </row>
    <row r="417" spans="3:20" x14ac:dyDescent="0.2">
      <c r="C417" s="150" t="s">
        <v>489</v>
      </c>
      <c r="D417" s="228">
        <v>0.6</v>
      </c>
      <c r="E417" s="228">
        <v>0.2</v>
      </c>
      <c r="G417" s="150" t="s">
        <v>489</v>
      </c>
      <c r="H417" s="228">
        <f t="shared" si="16"/>
        <v>0.73260073260073266</v>
      </c>
      <c r="I417" s="228">
        <f t="shared" si="17"/>
        <v>0.23980815347721834</v>
      </c>
      <c r="J417" s="409">
        <f t="shared" si="18"/>
        <v>0.53670383340713024</v>
      </c>
      <c r="K417" s="375">
        <f t="shared" si="18"/>
        <v>5.7507950474153108E-2</v>
      </c>
      <c r="P417" s="150" t="s">
        <v>489</v>
      </c>
      <c r="Q417" s="228">
        <v>0.6</v>
      </c>
      <c r="R417" s="228">
        <v>0.2</v>
      </c>
      <c r="S417" s="418">
        <f>Q417^2</f>
        <v>0.36</v>
      </c>
      <c r="T417" s="413">
        <f t="shared" si="19"/>
        <v>4.0000000000000008E-2</v>
      </c>
    </row>
    <row r="418" spans="3:20" x14ac:dyDescent="0.2">
      <c r="C418" s="150" t="s">
        <v>490</v>
      </c>
      <c r="D418" s="227" t="s">
        <v>133</v>
      </c>
      <c r="E418" s="228">
        <v>0.2</v>
      </c>
      <c r="G418" s="150" t="s">
        <v>490</v>
      </c>
      <c r="H418" s="228">
        <v>0</v>
      </c>
      <c r="I418" s="228">
        <f t="shared" si="17"/>
        <v>0.23980815347721834</v>
      </c>
      <c r="J418" s="409">
        <f t="shared" si="18"/>
        <v>0</v>
      </c>
      <c r="K418" s="375">
        <f t="shared" si="18"/>
        <v>5.7507950474153108E-2</v>
      </c>
      <c r="P418" s="150" t="s">
        <v>490</v>
      </c>
      <c r="Q418" s="227" t="s">
        <v>133</v>
      </c>
      <c r="R418" s="228">
        <v>0.2</v>
      </c>
      <c r="S418" s="418">
        <v>0</v>
      </c>
      <c r="T418" s="413">
        <f t="shared" si="19"/>
        <v>4.0000000000000008E-2</v>
      </c>
    </row>
    <row r="419" spans="3:20" x14ac:dyDescent="0.2">
      <c r="C419" s="150" t="s">
        <v>491</v>
      </c>
      <c r="D419" s="228">
        <v>0.1</v>
      </c>
      <c r="E419" s="228">
        <v>0.2</v>
      </c>
      <c r="G419" s="150" t="s">
        <v>491</v>
      </c>
      <c r="H419" s="228">
        <f t="shared" si="16"/>
        <v>0.12210012210012211</v>
      </c>
      <c r="I419" s="228">
        <f t="shared" si="17"/>
        <v>0.23980815347721834</v>
      </c>
      <c r="J419" s="409">
        <f t="shared" si="18"/>
        <v>1.4908439816864728E-2</v>
      </c>
      <c r="K419" s="375">
        <f t="shared" si="18"/>
        <v>5.7507950474153108E-2</v>
      </c>
      <c r="P419" s="150" t="s">
        <v>491</v>
      </c>
      <c r="Q419" s="228">
        <v>0.1</v>
      </c>
      <c r="R419" s="228">
        <v>0.2</v>
      </c>
      <c r="S419" s="418">
        <f>Q419^2</f>
        <v>1.0000000000000002E-2</v>
      </c>
      <c r="T419" s="413">
        <f t="shared" si="19"/>
        <v>4.0000000000000008E-2</v>
      </c>
    </row>
    <row r="420" spans="3:20" x14ac:dyDescent="0.2">
      <c r="C420" s="150" t="s">
        <v>492</v>
      </c>
      <c r="D420" s="228">
        <v>0</v>
      </c>
      <c r="E420" s="228">
        <v>0.2</v>
      </c>
      <c r="G420" s="150" t="s">
        <v>492</v>
      </c>
      <c r="H420" s="228">
        <f t="shared" si="16"/>
        <v>0</v>
      </c>
      <c r="I420" s="228">
        <f t="shared" si="17"/>
        <v>0.23980815347721834</v>
      </c>
      <c r="J420" s="409">
        <f t="shared" si="18"/>
        <v>0</v>
      </c>
      <c r="K420" s="375">
        <f t="shared" si="18"/>
        <v>5.7507950474153108E-2</v>
      </c>
      <c r="P420" s="150" t="s">
        <v>492</v>
      </c>
      <c r="Q420" s="228">
        <v>0</v>
      </c>
      <c r="R420" s="228">
        <v>0.2</v>
      </c>
      <c r="S420" s="418">
        <f>Q420^2</f>
        <v>0</v>
      </c>
      <c r="T420" s="413">
        <f t="shared" si="19"/>
        <v>4.0000000000000008E-2</v>
      </c>
    </row>
    <row r="421" spans="3:20" x14ac:dyDescent="0.2">
      <c r="C421" s="150" t="s">
        <v>493</v>
      </c>
      <c r="D421" s="228">
        <v>0.1</v>
      </c>
      <c r="E421" s="228">
        <v>0.2</v>
      </c>
      <c r="G421" s="150" t="s">
        <v>493</v>
      </c>
      <c r="H421" s="228">
        <f t="shared" si="16"/>
        <v>0.12210012210012211</v>
      </c>
      <c r="I421" s="228">
        <f t="shared" si="17"/>
        <v>0.23980815347721834</v>
      </c>
      <c r="J421" s="409">
        <f t="shared" si="18"/>
        <v>1.4908439816864728E-2</v>
      </c>
      <c r="K421" s="375">
        <f t="shared" si="18"/>
        <v>5.7507950474153108E-2</v>
      </c>
      <c r="P421" s="150" t="s">
        <v>493</v>
      </c>
      <c r="Q421" s="228">
        <v>0.1</v>
      </c>
      <c r="R421" s="228">
        <v>0.2</v>
      </c>
      <c r="S421" s="418">
        <f>Q421^2</f>
        <v>1.0000000000000002E-2</v>
      </c>
      <c r="T421" s="413">
        <f t="shared" si="19"/>
        <v>4.0000000000000008E-2</v>
      </c>
    </row>
    <row r="422" spans="3:20" x14ac:dyDescent="0.2">
      <c r="C422" s="150" t="s">
        <v>494</v>
      </c>
      <c r="D422" s="227" t="s">
        <v>133</v>
      </c>
      <c r="E422" s="228">
        <v>0.1</v>
      </c>
      <c r="G422" s="150" t="s">
        <v>494</v>
      </c>
      <c r="H422" s="228">
        <v>0</v>
      </c>
      <c r="I422" s="228">
        <f t="shared" si="17"/>
        <v>0.11990407673860917</v>
      </c>
      <c r="J422" s="409">
        <f t="shared" si="18"/>
        <v>0</v>
      </c>
      <c r="K422" s="375">
        <f t="shared" si="18"/>
        <v>1.4376987618538277E-2</v>
      </c>
      <c r="P422" s="150" t="s">
        <v>494</v>
      </c>
      <c r="Q422" s="227" t="s">
        <v>133</v>
      </c>
      <c r="R422" s="228">
        <v>0.1</v>
      </c>
      <c r="S422" s="418">
        <v>0</v>
      </c>
      <c r="T422" s="413">
        <f t="shared" si="19"/>
        <v>1.0000000000000002E-2</v>
      </c>
    </row>
    <row r="423" spans="3:20" ht="17" thickBot="1" x14ac:dyDescent="0.25">
      <c r="C423" s="150" t="s">
        <v>495</v>
      </c>
      <c r="D423" s="228">
        <v>0.1</v>
      </c>
      <c r="E423" s="228">
        <v>0.1</v>
      </c>
      <c r="G423" s="150" t="s">
        <v>495</v>
      </c>
      <c r="H423" s="228">
        <f t="shared" si="16"/>
        <v>0.12210012210012211</v>
      </c>
      <c r="I423" s="228">
        <f t="shared" si="17"/>
        <v>0.11990407673860917</v>
      </c>
      <c r="J423" s="409">
        <f t="shared" si="18"/>
        <v>1.4908439816864728E-2</v>
      </c>
      <c r="K423" s="375">
        <f t="shared" si="18"/>
        <v>1.4376987618538277E-2</v>
      </c>
      <c r="P423" s="150" t="s">
        <v>495</v>
      </c>
      <c r="Q423" s="228">
        <v>0.1</v>
      </c>
      <c r="R423" s="228">
        <v>0.1</v>
      </c>
      <c r="S423" s="418">
        <f>Q423^2</f>
        <v>1.0000000000000002E-2</v>
      </c>
      <c r="T423" s="413">
        <f t="shared" si="19"/>
        <v>1.0000000000000002E-2</v>
      </c>
    </row>
    <row r="424" spans="3:20" ht="17" thickBot="1" x14ac:dyDescent="0.25">
      <c r="C424" s="383" t="s">
        <v>770</v>
      </c>
      <c r="D424" s="384">
        <f>SUM(D390:D423)</f>
        <v>81.899999999999991</v>
      </c>
      <c r="E424" s="384">
        <f>SUM(E390:E423)</f>
        <v>83.399999999999963</v>
      </c>
      <c r="G424" s="385" t="s">
        <v>770</v>
      </c>
      <c r="H424" s="386">
        <f>SUM(H390:H423)</f>
        <v>99.999999999999972</v>
      </c>
      <c r="I424" s="386">
        <f>SUM(I390:I423)</f>
        <v>100.00000000000003</v>
      </c>
      <c r="J424" s="410">
        <f>SUM(J390:J423)</f>
        <v>2158.1010225698869</v>
      </c>
      <c r="K424" s="411">
        <f>SUM(K390:K423)</f>
        <v>1741.3119863821194</v>
      </c>
      <c r="P424" s="383" t="s">
        <v>770</v>
      </c>
      <c r="Q424" s="384">
        <f>SUM(Q390:Q423)</f>
        <v>81.899999999999991</v>
      </c>
      <c r="R424" s="384">
        <f>SUM(R390:R423)</f>
        <v>83.399999999999963</v>
      </c>
      <c r="S424" s="419">
        <f>SUM(S390:S423)</f>
        <v>1447.5700000000002</v>
      </c>
      <c r="T424" s="420">
        <f>SUM(T390:T423)</f>
        <v>1211.1799999999998</v>
      </c>
    </row>
    <row r="425" spans="3:20" ht="17" thickTop="1" x14ac:dyDescent="0.2">
      <c r="C425" s="150"/>
      <c r="D425" s="228"/>
      <c r="E425" s="228"/>
      <c r="R425" s="415" t="s">
        <v>868</v>
      </c>
      <c r="S425" s="167">
        <v>35.28</v>
      </c>
      <c r="T425" s="414">
        <v>18.72</v>
      </c>
    </row>
    <row r="426" spans="3:20" ht="17" thickBot="1" x14ac:dyDescent="0.25">
      <c r="C426" s="387"/>
      <c r="D426" s="388">
        <v>2015</v>
      </c>
      <c r="E426" s="388">
        <v>2023</v>
      </c>
      <c r="R426" s="416" t="s">
        <v>869</v>
      </c>
      <c r="S426" s="421">
        <f>S425+S424</f>
        <v>1482.8500000000001</v>
      </c>
      <c r="T426" s="422">
        <f>T425+T424</f>
        <v>1229.8999999999999</v>
      </c>
    </row>
    <row r="427" spans="3:20" ht="17" thickTop="1" x14ac:dyDescent="0.2">
      <c r="C427" s="389" t="s">
        <v>861</v>
      </c>
      <c r="D427" s="387">
        <f>100/D424</f>
        <v>1.2210012210012211</v>
      </c>
      <c r="E427" s="387">
        <f>100/E424</f>
        <v>1.1990407673860917</v>
      </c>
    </row>
    <row r="429" spans="3:20" x14ac:dyDescent="0.2">
      <c r="P429" s="390" t="s">
        <v>852</v>
      </c>
      <c r="Q429" s="390">
        <v>2015</v>
      </c>
      <c r="R429" s="391">
        <v>2023</v>
      </c>
    </row>
    <row r="430" spans="3:20" x14ac:dyDescent="0.2">
      <c r="P430" s="276" t="s">
        <v>496</v>
      </c>
      <c r="Q430" s="402">
        <v>8.9</v>
      </c>
      <c r="R430" s="400">
        <v>7.4</v>
      </c>
    </row>
    <row r="431" spans="3:20" x14ac:dyDescent="0.2">
      <c r="C431" s="390" t="s">
        <v>852</v>
      </c>
      <c r="D431" s="390">
        <v>2015</v>
      </c>
      <c r="E431" s="391">
        <v>2023</v>
      </c>
      <c r="P431" s="277" t="s">
        <v>497</v>
      </c>
      <c r="Q431" s="403">
        <v>9.3000000000000007</v>
      </c>
      <c r="R431" s="392">
        <v>9.5</v>
      </c>
    </row>
    <row r="432" spans="3:20" x14ac:dyDescent="0.2">
      <c r="C432" s="276" t="s">
        <v>496</v>
      </c>
      <c r="D432" s="402">
        <v>8.9</v>
      </c>
      <c r="E432" s="400">
        <v>7.4</v>
      </c>
      <c r="P432" s="393" t="s">
        <v>853</v>
      </c>
      <c r="Q432" s="404">
        <f>SUM(Q430:Q431)</f>
        <v>18.200000000000003</v>
      </c>
      <c r="R432" s="394">
        <f>SUM(R430:R431)</f>
        <v>16.899999999999999</v>
      </c>
    </row>
    <row r="433" spans="3:19" x14ac:dyDescent="0.2">
      <c r="C433" s="277" t="s">
        <v>497</v>
      </c>
      <c r="D433" s="403">
        <v>9.3000000000000007</v>
      </c>
      <c r="E433" s="392">
        <v>9.5</v>
      </c>
      <c r="P433" s="397" t="s">
        <v>854</v>
      </c>
      <c r="Q433" s="405">
        <f>100-Q432</f>
        <v>81.8</v>
      </c>
      <c r="R433" s="399">
        <f>100-R432</f>
        <v>83.1</v>
      </c>
    </row>
    <row r="434" spans="3:19" x14ac:dyDescent="0.2">
      <c r="C434" s="393" t="s">
        <v>853</v>
      </c>
      <c r="D434" s="404">
        <f>SUM(D432:D433)</f>
        <v>18.200000000000003</v>
      </c>
      <c r="E434" s="394">
        <f>SUM(E432:E433)</f>
        <v>16.899999999999999</v>
      </c>
      <c r="P434" s="395" t="s">
        <v>855</v>
      </c>
      <c r="Q434" s="395"/>
      <c r="R434" s="406"/>
    </row>
    <row r="435" spans="3:19" x14ac:dyDescent="0.2">
      <c r="C435" s="397" t="s">
        <v>854</v>
      </c>
      <c r="D435" s="405">
        <f>100-D434</f>
        <v>81.8</v>
      </c>
      <c r="E435" s="399">
        <f>100-E434</f>
        <v>83.1</v>
      </c>
      <c r="P435" s="244" t="s">
        <v>871</v>
      </c>
      <c r="Q435" s="244">
        <v>34</v>
      </c>
      <c r="R435" s="401">
        <v>34</v>
      </c>
    </row>
    <row r="436" spans="3:19" x14ac:dyDescent="0.2">
      <c r="C436" s="395" t="s">
        <v>855</v>
      </c>
      <c r="D436" s="395"/>
      <c r="E436" s="406"/>
      <c r="P436" s="393" t="s">
        <v>872</v>
      </c>
      <c r="Q436" s="393">
        <v>973</v>
      </c>
      <c r="R436" s="396">
        <v>1560</v>
      </c>
    </row>
    <row r="437" spans="3:19" x14ac:dyDescent="0.2">
      <c r="C437" s="244" t="s">
        <v>856</v>
      </c>
      <c r="D437" s="244">
        <v>34</v>
      </c>
      <c r="E437" s="401">
        <v>34</v>
      </c>
      <c r="P437" s="397" t="s">
        <v>873</v>
      </c>
      <c r="Q437" s="397">
        <f>Q436-Q435</f>
        <v>939</v>
      </c>
      <c r="R437" s="398">
        <f>R436-R435</f>
        <v>1526</v>
      </c>
    </row>
    <row r="438" spans="3:19" x14ac:dyDescent="0.2">
      <c r="C438" s="393" t="s">
        <v>857</v>
      </c>
      <c r="D438" s="393">
        <v>973</v>
      </c>
      <c r="E438" s="396">
        <v>1560</v>
      </c>
      <c r="F438" t="s">
        <v>859</v>
      </c>
      <c r="P438" t="s">
        <v>866</v>
      </c>
      <c r="Q438">
        <f>Q432/Q437</f>
        <v>1.9382321618743346E-2</v>
      </c>
      <c r="R438">
        <f>R432/R437</f>
        <v>1.1074705111402358E-2</v>
      </c>
    </row>
    <row r="439" spans="3:19" x14ac:dyDescent="0.2">
      <c r="C439" s="397" t="s">
        <v>858</v>
      </c>
      <c r="D439" s="397">
        <f>D438-D437</f>
        <v>939</v>
      </c>
      <c r="E439" s="398">
        <f>E438-E437</f>
        <v>1526</v>
      </c>
      <c r="P439" t="s">
        <v>870</v>
      </c>
      <c r="Q439" s="163">
        <f>Q438*Q432</f>
        <v>0.35275825346112893</v>
      </c>
      <c r="R439" s="163">
        <f>R438*R432</f>
        <v>0.18716251638269985</v>
      </c>
      <c r="S439" s="222" t="s">
        <v>874</v>
      </c>
    </row>
    <row r="443" spans="3:19" ht="27" thickBot="1" x14ac:dyDescent="0.35">
      <c r="C443" s="219" t="s">
        <v>876</v>
      </c>
    </row>
    <row r="444" spans="3:19" x14ac:dyDescent="0.2">
      <c r="C444" s="518" t="s">
        <v>869</v>
      </c>
      <c r="D444" s="514" t="s">
        <v>118</v>
      </c>
      <c r="E444" s="515"/>
      <c r="F444" s="516" t="s">
        <v>102</v>
      </c>
      <c r="G444" s="517"/>
    </row>
    <row r="445" spans="3:19" x14ac:dyDescent="0.2">
      <c r="C445" s="519"/>
      <c r="D445" s="489" t="s">
        <v>877</v>
      </c>
      <c r="E445" s="491" t="s">
        <v>878</v>
      </c>
      <c r="F445" s="490" t="s">
        <v>877</v>
      </c>
      <c r="G445" s="492" t="s">
        <v>878</v>
      </c>
    </row>
    <row r="446" spans="3:19" ht="17" thickBot="1" x14ac:dyDescent="0.25">
      <c r="C446" s="486" t="s">
        <v>879</v>
      </c>
      <c r="D446" s="493">
        <v>2158.1</v>
      </c>
      <c r="E446" s="494">
        <v>1482.85</v>
      </c>
      <c r="F446" s="487">
        <v>1741.31</v>
      </c>
      <c r="G446" s="488">
        <v>1229.9000000000001</v>
      </c>
    </row>
    <row r="450" spans="1:15" ht="26" x14ac:dyDescent="0.3">
      <c r="C450" s="219" t="s">
        <v>429</v>
      </c>
    </row>
    <row r="451" spans="1:15" x14ac:dyDescent="0.2">
      <c r="C451" t="s">
        <v>864</v>
      </c>
    </row>
    <row r="452" spans="1:15" x14ac:dyDescent="0.2">
      <c r="C452" t="s">
        <v>865</v>
      </c>
    </row>
    <row r="453" spans="1:15" x14ac:dyDescent="0.2">
      <c r="C453" t="s">
        <v>880</v>
      </c>
    </row>
    <row r="454" spans="1:15" x14ac:dyDescent="0.2">
      <c r="C454" t="s">
        <v>882</v>
      </c>
    </row>
    <row r="455" spans="1:15" x14ac:dyDescent="0.2">
      <c r="C455" t="s">
        <v>881</v>
      </c>
    </row>
    <row r="459" spans="1:15" s="323" customFormat="1" ht="26" x14ac:dyDescent="0.3">
      <c r="A459" s="322"/>
      <c r="C459" s="359" t="s">
        <v>779</v>
      </c>
    </row>
    <row r="461" spans="1:15" ht="26" x14ac:dyDescent="0.3">
      <c r="C461" s="219" t="s">
        <v>759</v>
      </c>
    </row>
    <row r="464" spans="1:15" x14ac:dyDescent="0.2">
      <c r="J464" s="1" t="s">
        <v>730</v>
      </c>
      <c r="K464" s="1" t="s">
        <v>721</v>
      </c>
      <c r="L464" s="1" t="s">
        <v>720</v>
      </c>
      <c r="M464" s="1" t="s">
        <v>893</v>
      </c>
      <c r="N464" s="1" t="s">
        <v>894</v>
      </c>
      <c r="O464" s="1" t="s">
        <v>896</v>
      </c>
    </row>
    <row r="465" spans="10:15" x14ac:dyDescent="0.2">
      <c r="J465">
        <v>1</v>
      </c>
      <c r="K465" t="s">
        <v>722</v>
      </c>
      <c r="L465" t="s">
        <v>782</v>
      </c>
      <c r="M465">
        <v>-67</v>
      </c>
      <c r="N465" s="163">
        <v>-0.2387</v>
      </c>
      <c r="O465" t="s">
        <v>897</v>
      </c>
    </row>
    <row r="466" spans="10:15" x14ac:dyDescent="0.2">
      <c r="J466">
        <v>2</v>
      </c>
      <c r="K466" t="s">
        <v>729</v>
      </c>
      <c r="L466" s="321" t="s">
        <v>782</v>
      </c>
      <c r="M466">
        <v>320</v>
      </c>
      <c r="N466" s="163">
        <v>-1.8800000000000001E-2</v>
      </c>
      <c r="O466" t="s">
        <v>898</v>
      </c>
    </row>
    <row r="467" spans="10:15" x14ac:dyDescent="0.2">
      <c r="J467">
        <v>3</v>
      </c>
      <c r="K467" t="s">
        <v>723</v>
      </c>
      <c r="L467" t="s">
        <v>781</v>
      </c>
      <c r="M467">
        <v>179</v>
      </c>
      <c r="N467" s="163">
        <v>-5.7799999999999997E-2</v>
      </c>
      <c r="O467" t="s">
        <v>897</v>
      </c>
    </row>
    <row r="468" spans="10:15" x14ac:dyDescent="0.2">
      <c r="J468">
        <v>4</v>
      </c>
      <c r="K468" t="s">
        <v>724</v>
      </c>
      <c r="L468" t="s">
        <v>782</v>
      </c>
      <c r="M468" t="s">
        <v>895</v>
      </c>
      <c r="N468" t="s">
        <v>895</v>
      </c>
    </row>
    <row r="470" spans="10:15" x14ac:dyDescent="0.2">
      <c r="K470" t="s">
        <v>783</v>
      </c>
      <c r="L470" t="s">
        <v>785</v>
      </c>
    </row>
    <row r="471" spans="10:15" x14ac:dyDescent="0.2">
      <c r="K471" t="s">
        <v>784</v>
      </c>
      <c r="L471" t="s">
        <v>786</v>
      </c>
    </row>
    <row r="484" spans="1:15" x14ac:dyDescent="0.2">
      <c r="A484" s="293" t="s">
        <v>787</v>
      </c>
    </row>
    <row r="485" spans="1:15" x14ac:dyDescent="0.2">
      <c r="K485" t="s">
        <v>890</v>
      </c>
      <c r="N485" s="429" t="s">
        <v>891</v>
      </c>
    </row>
    <row r="486" spans="1:15" x14ac:dyDescent="0.2">
      <c r="A486" s="293" t="s">
        <v>788</v>
      </c>
      <c r="C486" t="s">
        <v>789</v>
      </c>
      <c r="K486" t="s">
        <v>722</v>
      </c>
      <c r="L486">
        <v>-67</v>
      </c>
      <c r="N486" s="429" t="s">
        <v>722</v>
      </c>
      <c r="O486">
        <v>-23.87</v>
      </c>
    </row>
    <row r="487" spans="1:15" x14ac:dyDescent="0.2">
      <c r="C487" t="s">
        <v>790</v>
      </c>
      <c r="K487" t="s">
        <v>729</v>
      </c>
      <c r="L487">
        <v>320</v>
      </c>
      <c r="N487" s="429" t="s">
        <v>729</v>
      </c>
      <c r="O487">
        <v>-1.88</v>
      </c>
    </row>
    <row r="488" spans="1:15" x14ac:dyDescent="0.2">
      <c r="K488" t="s">
        <v>723</v>
      </c>
      <c r="L488">
        <v>179</v>
      </c>
      <c r="N488" s="429" t="s">
        <v>723</v>
      </c>
      <c r="O488">
        <v>-5.78</v>
      </c>
    </row>
    <row r="489" spans="1:15" x14ac:dyDescent="0.2">
      <c r="A489" s="293" t="s">
        <v>791</v>
      </c>
      <c r="C489" t="s">
        <v>792</v>
      </c>
      <c r="K489" t="s">
        <v>724</v>
      </c>
      <c r="L489" t="s">
        <v>828</v>
      </c>
      <c r="N489" s="429" t="s">
        <v>724</v>
      </c>
      <c r="O489" t="s">
        <v>889</v>
      </c>
    </row>
    <row r="490" spans="1:15" x14ac:dyDescent="0.2">
      <c r="C490" t="s">
        <v>793</v>
      </c>
    </row>
    <row r="500" spans="1:14" s="323" customFormat="1" ht="26" x14ac:dyDescent="0.3">
      <c r="A500" s="322"/>
      <c r="C500" s="359" t="s">
        <v>778</v>
      </c>
    </row>
    <row r="502" spans="1:14" ht="26" x14ac:dyDescent="0.3">
      <c r="C502" s="219" t="s">
        <v>640</v>
      </c>
    </row>
    <row r="503" spans="1:14" x14ac:dyDescent="0.2">
      <c r="C503" s="175" t="s">
        <v>101</v>
      </c>
      <c r="D503" s="175" t="s">
        <v>101</v>
      </c>
      <c r="E503" s="175" t="s">
        <v>390</v>
      </c>
      <c r="F503" s="175" t="s">
        <v>353</v>
      </c>
      <c r="G503" s="175" t="s">
        <v>354</v>
      </c>
      <c r="H503" s="175" t="s">
        <v>117</v>
      </c>
      <c r="I503" s="175" t="s">
        <v>118</v>
      </c>
      <c r="J503" s="175" t="s">
        <v>119</v>
      </c>
      <c r="K503" s="175" t="s">
        <v>120</v>
      </c>
      <c r="L503" s="175" t="s">
        <v>121</v>
      </c>
      <c r="M503" s="175" t="s">
        <v>122</v>
      </c>
      <c r="N503" s="175" t="s">
        <v>123</v>
      </c>
    </row>
    <row r="504" spans="1:14" x14ac:dyDescent="0.2">
      <c r="C504" s="158" t="s">
        <v>453</v>
      </c>
      <c r="D504" s="158" t="s">
        <v>641</v>
      </c>
      <c r="E504" s="165">
        <v>115181.7</v>
      </c>
      <c r="F504" s="165">
        <v>121046.7</v>
      </c>
      <c r="G504" s="165">
        <v>124289.4</v>
      </c>
      <c r="H504" s="165">
        <v>124978.1</v>
      </c>
      <c r="I504" s="165">
        <v>121808.6</v>
      </c>
      <c r="J504" s="165">
        <v>118550.39999999999</v>
      </c>
      <c r="K504" s="165">
        <v>143128.79999999999</v>
      </c>
      <c r="L504" s="162" t="s">
        <v>311</v>
      </c>
      <c r="M504" s="165">
        <v>143796.79999999999</v>
      </c>
      <c r="N504" s="165">
        <v>142795.29999999999</v>
      </c>
    </row>
    <row r="505" spans="1:14" x14ac:dyDescent="0.2">
      <c r="C505" s="158" t="s">
        <v>453</v>
      </c>
      <c r="D505" s="158" t="s">
        <v>642</v>
      </c>
      <c r="E505" s="160">
        <v>532454</v>
      </c>
      <c r="F505" s="160">
        <v>534063</v>
      </c>
      <c r="G505" s="160">
        <v>528674</v>
      </c>
      <c r="H505" s="160">
        <v>543423</v>
      </c>
      <c r="I505" s="160">
        <v>488785</v>
      </c>
      <c r="J505" s="160">
        <v>555307</v>
      </c>
      <c r="K505" s="160">
        <v>601796</v>
      </c>
      <c r="L505" s="160">
        <v>605403</v>
      </c>
      <c r="M505" s="160">
        <v>613499</v>
      </c>
      <c r="N505" s="160">
        <v>642759</v>
      </c>
    </row>
    <row r="506" spans="1:14" x14ac:dyDescent="0.2">
      <c r="C506" s="158" t="s">
        <v>453</v>
      </c>
      <c r="D506" s="158" t="s">
        <v>643</v>
      </c>
      <c r="E506" s="161">
        <v>2913</v>
      </c>
      <c r="F506" s="161">
        <v>2922</v>
      </c>
      <c r="G506" s="165">
        <v>3010.2</v>
      </c>
      <c r="H506" s="165">
        <v>2903.6</v>
      </c>
      <c r="I506" s="165">
        <v>3120.7</v>
      </c>
      <c r="J506" s="165">
        <v>2869.7</v>
      </c>
      <c r="K506" s="165">
        <v>2816.1</v>
      </c>
      <c r="L506" s="165">
        <v>3159.8</v>
      </c>
      <c r="M506" s="165">
        <v>2901.9</v>
      </c>
      <c r="N506" s="165">
        <v>2831.7</v>
      </c>
    </row>
    <row r="507" spans="1:14" x14ac:dyDescent="0.2">
      <c r="C507" s="158" t="s">
        <v>453</v>
      </c>
      <c r="D507" s="158" t="s">
        <v>644</v>
      </c>
      <c r="E507" s="164">
        <v>37.5</v>
      </c>
      <c r="F507" s="164">
        <v>38.799999999999997</v>
      </c>
      <c r="G507" s="164">
        <v>39.6</v>
      </c>
      <c r="H507" s="164">
        <v>39.4</v>
      </c>
      <c r="I507" s="164">
        <v>44.2</v>
      </c>
      <c r="J507" s="164">
        <v>39.700000000000003</v>
      </c>
      <c r="K507" s="164">
        <v>42.5</v>
      </c>
      <c r="L507" s="160" t="s">
        <v>311</v>
      </c>
      <c r="M507" s="159">
        <v>44</v>
      </c>
      <c r="N507" s="164">
        <v>42.4</v>
      </c>
    </row>
    <row r="508" spans="1:14" x14ac:dyDescent="0.2">
      <c r="C508" s="235" t="s">
        <v>453</v>
      </c>
      <c r="D508" s="235" t="s">
        <v>645</v>
      </c>
      <c r="E508" s="165">
        <v>19974.099999999999</v>
      </c>
      <c r="F508" s="165">
        <v>20739.099999999999</v>
      </c>
      <c r="G508" s="165">
        <v>20917.900000000001</v>
      </c>
      <c r="H508" s="165">
        <v>21427.3</v>
      </c>
      <c r="I508" s="161">
        <v>21622</v>
      </c>
      <c r="J508" s="165">
        <v>22021.5</v>
      </c>
      <c r="K508" s="165">
        <v>25572.7</v>
      </c>
      <c r="L508" s="162" t="s">
        <v>311</v>
      </c>
      <c r="M508" s="165">
        <v>27001.7</v>
      </c>
      <c r="N508" s="165">
        <v>27271.599999999999</v>
      </c>
    </row>
    <row r="509" spans="1:14" x14ac:dyDescent="0.2">
      <c r="C509" s="236" t="s">
        <v>454</v>
      </c>
      <c r="D509" s="236" t="s">
        <v>641</v>
      </c>
      <c r="E509" s="239">
        <v>13036</v>
      </c>
      <c r="F509" s="240">
        <v>14008.2</v>
      </c>
      <c r="G509" s="240">
        <v>13962.3</v>
      </c>
      <c r="H509" s="240">
        <v>14955.3</v>
      </c>
      <c r="I509" s="239">
        <v>14674</v>
      </c>
      <c r="J509" s="239">
        <v>14843</v>
      </c>
      <c r="K509" s="240">
        <v>16706.7</v>
      </c>
      <c r="L509" s="240">
        <v>18148.099999999999</v>
      </c>
      <c r="M509" s="240">
        <v>18424.7</v>
      </c>
      <c r="N509" s="240">
        <v>15500.7</v>
      </c>
    </row>
    <row r="510" spans="1:14" x14ac:dyDescent="0.2">
      <c r="C510" s="158" t="s">
        <v>454</v>
      </c>
      <c r="D510" s="158" t="s">
        <v>642</v>
      </c>
      <c r="E510" s="162">
        <v>200462</v>
      </c>
      <c r="F510" s="162">
        <v>201544</v>
      </c>
      <c r="G510" s="162">
        <v>194130</v>
      </c>
      <c r="H510" s="162">
        <v>209819</v>
      </c>
      <c r="I510" s="162">
        <v>151505</v>
      </c>
      <c r="J510" s="162">
        <v>219981</v>
      </c>
      <c r="K510" s="162">
        <v>219383</v>
      </c>
      <c r="L510" s="162">
        <v>220674</v>
      </c>
      <c r="M510" s="162">
        <v>224850</v>
      </c>
      <c r="N510" s="162">
        <v>242242</v>
      </c>
    </row>
    <row r="511" spans="1:14" x14ac:dyDescent="0.2">
      <c r="C511" s="158" t="s">
        <v>454</v>
      </c>
      <c r="D511" s="158" t="s">
        <v>643</v>
      </c>
      <c r="E511" s="164">
        <v>541.20000000000005</v>
      </c>
      <c r="F511" s="164">
        <v>569.4</v>
      </c>
      <c r="G511" s="164">
        <v>615.6</v>
      </c>
      <c r="H511" s="164">
        <v>603.29999999999995</v>
      </c>
      <c r="I511" s="164">
        <v>647.9</v>
      </c>
      <c r="J511" s="159">
        <v>636</v>
      </c>
      <c r="K511" s="164">
        <v>585.1</v>
      </c>
      <c r="L511" s="164">
        <v>621.6</v>
      </c>
      <c r="M511" s="164">
        <v>616.29999999999995</v>
      </c>
      <c r="N511" s="164">
        <v>617.79999999999995</v>
      </c>
    </row>
    <row r="512" spans="1:14" x14ac:dyDescent="0.2">
      <c r="C512" s="158" t="s">
        <v>454</v>
      </c>
      <c r="D512" s="158" t="s">
        <v>644</v>
      </c>
      <c r="E512" s="165">
        <v>29.2</v>
      </c>
      <c r="F512" s="165">
        <v>30.5</v>
      </c>
      <c r="G512" s="165">
        <v>31.6</v>
      </c>
      <c r="H512" s="165">
        <v>30.3</v>
      </c>
      <c r="I512" s="165">
        <v>42.1</v>
      </c>
      <c r="J512" s="165">
        <v>30.5</v>
      </c>
      <c r="K512" s="165">
        <v>31.7</v>
      </c>
      <c r="L512" s="165">
        <v>33.200000000000003</v>
      </c>
      <c r="M512" s="165">
        <v>32.9</v>
      </c>
      <c r="N512" s="165">
        <v>29.7</v>
      </c>
    </row>
    <row r="513" spans="1:14" x14ac:dyDescent="0.2">
      <c r="C513" s="241" t="s">
        <v>454</v>
      </c>
      <c r="D513" s="241" t="s">
        <v>645</v>
      </c>
      <c r="E513" s="242">
        <v>5851.7</v>
      </c>
      <c r="F513" s="242">
        <v>6155.3</v>
      </c>
      <c r="G513" s="242">
        <v>6134.6</v>
      </c>
      <c r="H513" s="242">
        <v>6359.5</v>
      </c>
      <c r="I513" s="242">
        <v>6380.9</v>
      </c>
      <c r="J513" s="242">
        <v>6704.3</v>
      </c>
      <c r="K513" s="242">
        <v>6960.5</v>
      </c>
      <c r="L513" s="242">
        <v>7317.4</v>
      </c>
      <c r="M513" s="242">
        <v>7406.4</v>
      </c>
      <c r="N513" s="242">
        <v>7201.1</v>
      </c>
    </row>
    <row r="514" spans="1:14" x14ac:dyDescent="0.2">
      <c r="C514" s="236" t="s">
        <v>452</v>
      </c>
      <c r="D514" s="236" t="s">
        <v>641</v>
      </c>
      <c r="E514" s="237">
        <v>2164.3000000000002</v>
      </c>
      <c r="F514" s="237">
        <v>1958.8</v>
      </c>
      <c r="G514" s="237">
        <v>1827.4</v>
      </c>
      <c r="H514" s="237">
        <v>1975.9</v>
      </c>
      <c r="I514" s="237">
        <v>1854.3</v>
      </c>
      <c r="J514" s="237">
        <v>1879.7</v>
      </c>
      <c r="K514" s="237">
        <v>1718.6</v>
      </c>
      <c r="L514" s="238">
        <v>1761</v>
      </c>
      <c r="M514" s="237">
        <v>1691.8</v>
      </c>
      <c r="N514" s="237">
        <v>1478.6</v>
      </c>
    </row>
    <row r="515" spans="1:14" ht="13" customHeight="1" x14ac:dyDescent="0.2">
      <c r="C515" s="158" t="s">
        <v>452</v>
      </c>
      <c r="D515" s="158" t="s">
        <v>642</v>
      </c>
      <c r="E515" s="160">
        <v>12529</v>
      </c>
      <c r="F515" s="160">
        <v>14986</v>
      </c>
      <c r="G515" s="160">
        <v>12481</v>
      </c>
      <c r="H515" s="160">
        <v>12850</v>
      </c>
      <c r="I515" s="160">
        <v>12359</v>
      </c>
      <c r="J515" s="160">
        <v>13792</v>
      </c>
      <c r="K515" s="160">
        <v>10840</v>
      </c>
      <c r="L515" s="160">
        <v>11703</v>
      </c>
      <c r="M515" s="160">
        <v>10342</v>
      </c>
      <c r="N515" s="160">
        <v>9693</v>
      </c>
    </row>
    <row r="516" spans="1:14" x14ac:dyDescent="0.2">
      <c r="C516" s="158" t="s">
        <v>452</v>
      </c>
      <c r="D516" s="158" t="s">
        <v>643</v>
      </c>
      <c r="E516" s="165">
        <v>43.6</v>
      </c>
      <c r="F516" s="165">
        <v>55.3</v>
      </c>
      <c r="G516" s="165">
        <v>59.6</v>
      </c>
      <c r="H516" s="165">
        <v>48.4</v>
      </c>
      <c r="I516" s="165">
        <v>56.7</v>
      </c>
      <c r="J516" s="165">
        <v>64.5</v>
      </c>
      <c r="K516" s="165">
        <v>41.3</v>
      </c>
      <c r="L516" s="165">
        <v>52.6</v>
      </c>
      <c r="M516" s="165">
        <v>46.7</v>
      </c>
      <c r="N516" s="161">
        <v>55</v>
      </c>
    </row>
    <row r="517" spans="1:14" x14ac:dyDescent="0.2">
      <c r="C517" s="158" t="s">
        <v>452</v>
      </c>
      <c r="D517" s="158" t="s">
        <v>644</v>
      </c>
      <c r="E517" s="164">
        <v>42.5</v>
      </c>
      <c r="F517" s="164">
        <v>37.6</v>
      </c>
      <c r="G517" s="164">
        <v>43.5</v>
      </c>
      <c r="H517" s="164">
        <v>41.9</v>
      </c>
      <c r="I517" s="164">
        <v>43.6</v>
      </c>
      <c r="J517" s="164">
        <v>40.1</v>
      </c>
      <c r="K517" s="164">
        <v>40.9</v>
      </c>
      <c r="L517" s="159">
        <v>43</v>
      </c>
      <c r="M517" s="164">
        <v>39.9</v>
      </c>
      <c r="N517" s="164">
        <v>41.6</v>
      </c>
    </row>
    <row r="518" spans="1:14" x14ac:dyDescent="0.2">
      <c r="C518" s="158" t="s">
        <v>452</v>
      </c>
      <c r="D518" s="158" t="s">
        <v>645</v>
      </c>
      <c r="E518" s="165">
        <v>532.9</v>
      </c>
      <c r="F518" s="165">
        <v>563.5</v>
      </c>
      <c r="G518" s="165">
        <v>542.70000000000005</v>
      </c>
      <c r="H518" s="165">
        <v>538.70000000000005</v>
      </c>
      <c r="I518" s="165">
        <v>539.29999999999995</v>
      </c>
      <c r="J518" s="165">
        <v>553.1</v>
      </c>
      <c r="K518" s="165">
        <v>442.9</v>
      </c>
      <c r="L518" s="165">
        <v>502.9</v>
      </c>
      <c r="M518" s="165">
        <v>412.9</v>
      </c>
      <c r="N518" s="165">
        <v>403.4</v>
      </c>
    </row>
    <row r="521" spans="1:14" x14ac:dyDescent="0.2">
      <c r="J521" s="163"/>
    </row>
    <row r="522" spans="1:14" ht="26" x14ac:dyDescent="0.3">
      <c r="C522" s="219" t="s">
        <v>646</v>
      </c>
    </row>
    <row r="523" spans="1:14" x14ac:dyDescent="0.2">
      <c r="C523" s="244" t="s">
        <v>101</v>
      </c>
      <c r="D523" s="245" t="s">
        <v>390</v>
      </c>
      <c r="E523" s="245" t="s">
        <v>353</v>
      </c>
      <c r="F523" s="245" t="s">
        <v>354</v>
      </c>
      <c r="G523" s="245" t="s">
        <v>117</v>
      </c>
      <c r="H523" s="245" t="s">
        <v>118</v>
      </c>
      <c r="I523" s="245" t="s">
        <v>119</v>
      </c>
      <c r="J523" s="245" t="s">
        <v>120</v>
      </c>
      <c r="K523" s="245" t="s">
        <v>121</v>
      </c>
      <c r="L523" s="245" t="s">
        <v>122</v>
      </c>
      <c r="M523" s="246" t="s">
        <v>123</v>
      </c>
    </row>
    <row r="524" spans="1:14" x14ac:dyDescent="0.2">
      <c r="C524" s="249" t="s">
        <v>647</v>
      </c>
      <c r="D524" s="163">
        <f>E514/D529</f>
        <v>0.78804981066122926</v>
      </c>
      <c r="E524" s="163">
        <f t="shared" ref="E524:M524" si="20">F514/E529</f>
        <v>0.79768691969376126</v>
      </c>
      <c r="F524" s="163">
        <f t="shared" si="20"/>
        <v>0.82568227001626615</v>
      </c>
      <c r="G524" s="163">
        <f t="shared" si="20"/>
        <v>0.72954511888938123</v>
      </c>
      <c r="H524" s="163">
        <f t="shared" si="20"/>
        <v>0.71321973922073922</v>
      </c>
      <c r="I524" s="163">
        <f t="shared" si="20"/>
        <v>0.70127592896582602</v>
      </c>
      <c r="J524" s="163">
        <f t="shared" si="20"/>
        <v>0.82194270409871339</v>
      </c>
      <c r="K524" s="163">
        <f t="shared" si="20"/>
        <v>0.78447968638631493</v>
      </c>
      <c r="L524" s="163">
        <f t="shared" si="20"/>
        <v>0.82959839160496252</v>
      </c>
      <c r="M524" s="247">
        <f t="shared" si="20"/>
        <v>0.78623843454216735</v>
      </c>
    </row>
    <row r="525" spans="1:14" x14ac:dyDescent="0.2">
      <c r="C525" s="250" t="s">
        <v>648</v>
      </c>
      <c r="D525" s="163">
        <f>E518/D529</f>
        <v>0.19403582872123507</v>
      </c>
      <c r="E525" s="163">
        <f t="shared" ref="E525:M525" si="21">F518/E529</f>
        <v>0.22947548460661346</v>
      </c>
      <c r="F525" s="163">
        <f t="shared" si="21"/>
        <v>0.24521055485270202</v>
      </c>
      <c r="G525" s="163">
        <f t="shared" si="21"/>
        <v>0.19889971939152268</v>
      </c>
      <c r="H525" s="163">
        <f t="shared" si="21"/>
        <v>0.20743105504057846</v>
      </c>
      <c r="I525" s="163">
        <f t="shared" si="21"/>
        <v>0.20634979853753171</v>
      </c>
      <c r="J525" s="163">
        <f t="shared" si="21"/>
        <v>0.21182266009852216</v>
      </c>
      <c r="K525" s="163">
        <f t="shared" si="21"/>
        <v>0.22402886671418387</v>
      </c>
      <c r="L525" s="163">
        <f t="shared" si="21"/>
        <v>0.20247143627715392</v>
      </c>
      <c r="M525" s="247">
        <f t="shared" si="21"/>
        <v>0.21450600872062109</v>
      </c>
    </row>
    <row r="526" spans="1:14" x14ac:dyDescent="0.2">
      <c r="C526" s="251" t="s">
        <v>649</v>
      </c>
      <c r="D526" s="243">
        <f>E516/D529</f>
        <v>1.5875327701718612E-2</v>
      </c>
      <c r="E526" s="243">
        <f t="shared" ref="E526:L526" si="22">F516/E529</f>
        <v>2.2519954389965791E-2</v>
      </c>
      <c r="F526" s="243">
        <f t="shared" si="22"/>
        <v>2.6929333092354964E-2</v>
      </c>
      <c r="G526" s="243">
        <f t="shared" si="22"/>
        <v>1.7870329345739181E-2</v>
      </c>
      <c r="H526" s="243">
        <f t="shared" si="22"/>
        <v>2.1808531097349898E-2</v>
      </c>
      <c r="I526" s="243">
        <f t="shared" si="22"/>
        <v>2.4063572601104311E-2</v>
      </c>
      <c r="J526" s="243">
        <f t="shared" si="22"/>
        <v>1.9752259792433877E-2</v>
      </c>
      <c r="K526" s="243">
        <f t="shared" si="22"/>
        <v>2.3431931575196008E-2</v>
      </c>
      <c r="L526" s="243">
        <f t="shared" si="22"/>
        <v>2.2900014710930224E-2</v>
      </c>
      <c r="M526" s="248">
        <f>N516/M529</f>
        <v>2.924598532383282E-2</v>
      </c>
    </row>
    <row r="527" spans="1:14" x14ac:dyDescent="0.2">
      <c r="A527" s="293" t="s">
        <v>794</v>
      </c>
    </row>
    <row r="528" spans="1:14" x14ac:dyDescent="0.2">
      <c r="A528" s="293" t="s">
        <v>795</v>
      </c>
    </row>
    <row r="529" spans="3:13" x14ac:dyDescent="0.2">
      <c r="C529" t="s">
        <v>654</v>
      </c>
      <c r="D529" s="164">
        <v>2746.4</v>
      </c>
      <c r="E529" s="164">
        <v>2455.6</v>
      </c>
      <c r="F529" s="164">
        <v>2213.1999999999998</v>
      </c>
      <c r="G529" s="164">
        <v>2708.4</v>
      </c>
      <c r="H529" s="164">
        <v>2599.9</v>
      </c>
      <c r="I529" s="164">
        <v>2680.4</v>
      </c>
      <c r="J529" s="164">
        <v>2090.9</v>
      </c>
      <c r="K529" s="164">
        <v>2244.8000000000002</v>
      </c>
      <c r="L529" s="164">
        <v>2039.3</v>
      </c>
      <c r="M529" s="164">
        <v>1880.6</v>
      </c>
    </row>
    <row r="530" spans="3:13" x14ac:dyDescent="0.2">
      <c r="C530" t="s">
        <v>653</v>
      </c>
    </row>
    <row r="534" spans="3:13" ht="26" x14ac:dyDescent="0.3">
      <c r="C534" s="219" t="s">
        <v>599</v>
      </c>
    </row>
    <row r="535" spans="3:13" x14ac:dyDescent="0.2">
      <c r="C535" s="155" t="s">
        <v>101</v>
      </c>
      <c r="D535" s="175" t="s">
        <v>123</v>
      </c>
    </row>
    <row r="536" spans="3:13" x14ac:dyDescent="0.2">
      <c r="C536" s="158" t="s">
        <v>63</v>
      </c>
      <c r="D536" s="164">
        <v>64.3</v>
      </c>
    </row>
    <row r="537" spans="3:13" x14ac:dyDescent="0.2">
      <c r="C537" s="158" t="s">
        <v>56</v>
      </c>
      <c r="D537" s="164">
        <v>54.7</v>
      </c>
    </row>
    <row r="538" spans="3:13" x14ac:dyDescent="0.2">
      <c r="C538" s="158" t="s">
        <v>55</v>
      </c>
      <c r="D538" s="165">
        <v>51.1</v>
      </c>
    </row>
    <row r="539" spans="3:13" x14ac:dyDescent="0.2">
      <c r="C539" s="158" t="s">
        <v>37</v>
      </c>
      <c r="D539" s="164">
        <v>50.5</v>
      </c>
    </row>
    <row r="540" spans="3:13" x14ac:dyDescent="0.2">
      <c r="C540" s="158" t="s">
        <v>48</v>
      </c>
      <c r="D540" s="165">
        <v>45.4</v>
      </c>
    </row>
    <row r="541" spans="3:13" x14ac:dyDescent="0.2">
      <c r="C541" s="158" t="s">
        <v>66</v>
      </c>
      <c r="D541" s="165">
        <v>43.8</v>
      </c>
    </row>
    <row r="542" spans="3:13" x14ac:dyDescent="0.2">
      <c r="C542" s="158" t="s">
        <v>41</v>
      </c>
      <c r="D542" s="164">
        <v>42.9</v>
      </c>
    </row>
    <row r="543" spans="3:13" x14ac:dyDescent="0.2">
      <c r="C543" s="158" t="s">
        <v>46</v>
      </c>
      <c r="D543" s="165">
        <v>41.6</v>
      </c>
    </row>
    <row r="544" spans="3:13" x14ac:dyDescent="0.2">
      <c r="C544" s="158" t="s">
        <v>45</v>
      </c>
      <c r="D544" s="164">
        <v>31.6</v>
      </c>
    </row>
    <row r="545" spans="3:4" x14ac:dyDescent="0.2">
      <c r="C545" s="158" t="s">
        <v>58</v>
      </c>
      <c r="D545" s="164">
        <v>20.2</v>
      </c>
    </row>
    <row r="546" spans="3:4" x14ac:dyDescent="0.2">
      <c r="C546" s="158" t="s">
        <v>60</v>
      </c>
      <c r="D546" s="164">
        <v>19.5</v>
      </c>
    </row>
    <row r="547" spans="3:4" x14ac:dyDescent="0.2">
      <c r="C547" s="158" t="s">
        <v>44</v>
      </c>
      <c r="D547" s="165">
        <v>19.2</v>
      </c>
    </row>
    <row r="548" spans="3:4" x14ac:dyDescent="0.2">
      <c r="C548" s="158" t="s">
        <v>86</v>
      </c>
      <c r="D548" s="165">
        <v>18.600000000000001</v>
      </c>
    </row>
    <row r="549" spans="3:4" x14ac:dyDescent="0.2">
      <c r="C549" s="158" t="s">
        <v>80</v>
      </c>
      <c r="D549" s="164">
        <v>18.100000000000001</v>
      </c>
    </row>
    <row r="550" spans="3:4" x14ac:dyDescent="0.2">
      <c r="C550" s="158" t="s">
        <v>53</v>
      </c>
      <c r="D550" s="164">
        <v>14.2</v>
      </c>
    </row>
    <row r="551" spans="3:4" x14ac:dyDescent="0.2">
      <c r="C551" s="158" t="s">
        <v>57</v>
      </c>
      <c r="D551" s="165">
        <v>13.5</v>
      </c>
    </row>
    <row r="552" spans="3:4" x14ac:dyDescent="0.2">
      <c r="C552" s="158" t="s">
        <v>71</v>
      </c>
      <c r="D552" s="165">
        <v>11.3</v>
      </c>
    </row>
    <row r="553" spans="3:4" x14ac:dyDescent="0.2">
      <c r="C553" s="158" t="s">
        <v>82</v>
      </c>
      <c r="D553" s="165">
        <v>10.9</v>
      </c>
    </row>
    <row r="554" spans="3:4" x14ac:dyDescent="0.2">
      <c r="C554" s="158" t="s">
        <v>47</v>
      </c>
      <c r="D554" s="164">
        <v>10.5</v>
      </c>
    </row>
    <row r="555" spans="3:4" x14ac:dyDescent="0.2">
      <c r="C555" s="158" t="s">
        <v>59</v>
      </c>
      <c r="D555" s="165">
        <v>8.6999999999999993</v>
      </c>
    </row>
    <row r="556" spans="3:4" x14ac:dyDescent="0.2">
      <c r="C556" s="158" t="s">
        <v>38</v>
      </c>
      <c r="D556" s="165">
        <v>8.3000000000000007</v>
      </c>
    </row>
    <row r="557" spans="3:4" x14ac:dyDescent="0.2">
      <c r="C557" s="158" t="s">
        <v>601</v>
      </c>
      <c r="D557" s="164">
        <v>6.9</v>
      </c>
    </row>
    <row r="562" spans="3:13" ht="26" x14ac:dyDescent="0.3">
      <c r="C562" s="219" t="s">
        <v>651</v>
      </c>
    </row>
    <row r="563" spans="3:13" x14ac:dyDescent="0.2">
      <c r="C563" s="175" t="s">
        <v>101</v>
      </c>
      <c r="D563" s="175" t="s">
        <v>390</v>
      </c>
      <c r="E563" s="175" t="s">
        <v>353</v>
      </c>
      <c r="F563" s="175" t="s">
        <v>354</v>
      </c>
      <c r="G563" s="175" t="s">
        <v>117</v>
      </c>
      <c r="H563" s="175" t="s">
        <v>118</v>
      </c>
      <c r="I563" s="175" t="s">
        <v>119</v>
      </c>
      <c r="J563" s="175" t="s">
        <v>120</v>
      </c>
      <c r="K563" s="175" t="s">
        <v>121</v>
      </c>
      <c r="L563" s="175" t="s">
        <v>122</v>
      </c>
      <c r="M563" s="175" t="s">
        <v>123</v>
      </c>
    </row>
    <row r="564" spans="3:13" x14ac:dyDescent="0.2">
      <c r="C564" s="158" t="s">
        <v>453</v>
      </c>
      <c r="D564" s="164">
        <v>37.5</v>
      </c>
      <c r="E564" s="164">
        <v>38.799999999999997</v>
      </c>
      <c r="F564" s="164">
        <v>39.6</v>
      </c>
      <c r="G564" s="164">
        <v>39.4</v>
      </c>
      <c r="H564" s="164">
        <v>44.2</v>
      </c>
      <c r="I564" s="164">
        <v>39.700000000000003</v>
      </c>
      <c r="J564" s="164">
        <v>42.5</v>
      </c>
      <c r="K564" s="160">
        <f>AVERAGE(J564,L564)</f>
        <v>43.25</v>
      </c>
      <c r="L564" s="159">
        <v>44</v>
      </c>
      <c r="M564" s="164">
        <v>42.4</v>
      </c>
    </row>
    <row r="565" spans="3:13" x14ac:dyDescent="0.2">
      <c r="C565" s="158" t="s">
        <v>454</v>
      </c>
      <c r="D565" s="165">
        <v>29.2</v>
      </c>
      <c r="E565" s="165">
        <v>30.5</v>
      </c>
      <c r="F565" s="165">
        <v>31.6</v>
      </c>
      <c r="G565" s="165">
        <v>30.3</v>
      </c>
      <c r="H565" s="165">
        <v>42.1</v>
      </c>
      <c r="I565" s="165">
        <v>30.5</v>
      </c>
      <c r="J565" s="165">
        <v>31.7</v>
      </c>
      <c r="K565" s="165">
        <v>33.200000000000003</v>
      </c>
      <c r="L565" s="165">
        <v>32.9</v>
      </c>
      <c r="M565" s="165">
        <v>29.7</v>
      </c>
    </row>
    <row r="566" spans="3:13" x14ac:dyDescent="0.2">
      <c r="C566" s="158" t="s">
        <v>452</v>
      </c>
      <c r="D566" s="164">
        <v>42.5</v>
      </c>
      <c r="E566" s="164">
        <v>37.6</v>
      </c>
      <c r="F566" s="164">
        <v>43.5</v>
      </c>
      <c r="G566" s="164">
        <v>41.9</v>
      </c>
      <c r="H566" s="164">
        <v>43.6</v>
      </c>
      <c r="I566" s="164">
        <v>40.1</v>
      </c>
      <c r="J566" s="164">
        <v>40.9</v>
      </c>
      <c r="K566" s="159">
        <v>43</v>
      </c>
      <c r="L566" s="164">
        <v>39.9</v>
      </c>
      <c r="M566" s="164">
        <v>41.6</v>
      </c>
    </row>
    <row r="567" spans="3:13" x14ac:dyDescent="0.2">
      <c r="D567" t="s">
        <v>652</v>
      </c>
    </row>
    <row r="570" spans="3:13" ht="26" x14ac:dyDescent="0.3">
      <c r="C570" s="219" t="s">
        <v>650</v>
      </c>
    </row>
    <row r="571" spans="3:13" x14ac:dyDescent="0.2">
      <c r="C571" s="175" t="s">
        <v>101</v>
      </c>
      <c r="D571" s="175" t="s">
        <v>390</v>
      </c>
      <c r="E571" s="175" t="s">
        <v>353</v>
      </c>
      <c r="F571" s="175" t="s">
        <v>354</v>
      </c>
      <c r="G571" s="175" t="s">
        <v>117</v>
      </c>
      <c r="H571" s="175" t="s">
        <v>118</v>
      </c>
      <c r="I571" s="175" t="s">
        <v>119</v>
      </c>
      <c r="J571" s="175" t="s">
        <v>120</v>
      </c>
      <c r="K571" s="175" t="s">
        <v>121</v>
      </c>
      <c r="L571" s="175" t="s">
        <v>122</v>
      </c>
      <c r="M571" s="175" t="s">
        <v>123</v>
      </c>
    </row>
    <row r="572" spans="3:13" x14ac:dyDescent="0.2">
      <c r="C572" s="158" t="s">
        <v>453</v>
      </c>
      <c r="D572" s="223">
        <f t="shared" ref="D572:M572" si="23">100*D564/$D564</f>
        <v>100</v>
      </c>
      <c r="E572" s="223">
        <f t="shared" si="23"/>
        <v>103.46666666666665</v>
      </c>
      <c r="F572" s="223">
        <f t="shared" si="23"/>
        <v>105.6</v>
      </c>
      <c r="G572" s="223">
        <f t="shared" si="23"/>
        <v>105.06666666666666</v>
      </c>
      <c r="H572" s="223">
        <f t="shared" si="23"/>
        <v>117.86666666666666</v>
      </c>
      <c r="I572" s="223">
        <f t="shared" si="23"/>
        <v>105.86666666666667</v>
      </c>
      <c r="J572" s="223">
        <f t="shared" si="23"/>
        <v>113.33333333333333</v>
      </c>
      <c r="K572" s="223">
        <f t="shared" si="23"/>
        <v>115.33333333333333</v>
      </c>
      <c r="L572" s="223">
        <f t="shared" si="23"/>
        <v>117.33333333333333</v>
      </c>
      <c r="M572" s="223">
        <f t="shared" si="23"/>
        <v>113.06666666666666</v>
      </c>
    </row>
    <row r="573" spans="3:13" x14ac:dyDescent="0.2">
      <c r="C573" s="158" t="s">
        <v>454</v>
      </c>
      <c r="D573" s="223">
        <f t="shared" ref="D573:M573" si="24">100*D565/$D565</f>
        <v>100</v>
      </c>
      <c r="E573" s="223">
        <f t="shared" si="24"/>
        <v>104.45205479452055</v>
      </c>
      <c r="F573" s="223">
        <f t="shared" si="24"/>
        <v>108.21917808219179</v>
      </c>
      <c r="G573" s="223">
        <f t="shared" si="24"/>
        <v>103.76712328767124</v>
      </c>
      <c r="H573" s="365">
        <f t="shared" si="24"/>
        <v>144.17808219178082</v>
      </c>
      <c r="I573" s="223">
        <f t="shared" si="24"/>
        <v>104.45205479452055</v>
      </c>
      <c r="J573" s="223">
        <f t="shared" si="24"/>
        <v>108.56164383561644</v>
      </c>
      <c r="K573" s="223">
        <f t="shared" si="24"/>
        <v>113.69863013698632</v>
      </c>
      <c r="L573" s="223">
        <f t="shared" si="24"/>
        <v>112.67123287671234</v>
      </c>
      <c r="M573" s="223">
        <f t="shared" si="24"/>
        <v>101.7123287671233</v>
      </c>
    </row>
    <row r="574" spans="3:13" x14ac:dyDescent="0.2">
      <c r="C574" s="158" t="s">
        <v>452</v>
      </c>
      <c r="D574" s="223">
        <f t="shared" ref="D574:M574" si="25">100*D566/$D566</f>
        <v>100</v>
      </c>
      <c r="E574" s="223">
        <f t="shared" si="25"/>
        <v>88.470588235294116</v>
      </c>
      <c r="F574" s="223">
        <f t="shared" si="25"/>
        <v>102.35294117647059</v>
      </c>
      <c r="G574" s="223">
        <f t="shared" si="25"/>
        <v>98.588235294117652</v>
      </c>
      <c r="H574" s="223">
        <f t="shared" si="25"/>
        <v>102.58823529411765</v>
      </c>
      <c r="I574" s="223">
        <f t="shared" si="25"/>
        <v>94.352941176470594</v>
      </c>
      <c r="J574" s="223">
        <f t="shared" si="25"/>
        <v>96.235294117647058</v>
      </c>
      <c r="K574" s="223">
        <f t="shared" si="25"/>
        <v>101.17647058823529</v>
      </c>
      <c r="L574" s="223">
        <f t="shared" si="25"/>
        <v>93.882352941176464</v>
      </c>
      <c r="M574" s="223">
        <f t="shared" si="25"/>
        <v>97.882352941176464</v>
      </c>
    </row>
    <row r="576" spans="3:13" x14ac:dyDescent="0.2">
      <c r="H576" s="423" t="s">
        <v>905</v>
      </c>
    </row>
    <row r="583" spans="3:3" ht="26" x14ac:dyDescent="0.3">
      <c r="C583" s="219" t="s">
        <v>957</v>
      </c>
    </row>
    <row r="611" spans="3:16" ht="26" x14ac:dyDescent="0.3">
      <c r="C611" s="219" t="s">
        <v>796</v>
      </c>
    </row>
    <row r="612" spans="3:16" ht="17" thickBot="1" x14ac:dyDescent="0.25"/>
    <row r="613" spans="3:16" x14ac:dyDescent="0.2">
      <c r="E613" s="495" t="s">
        <v>956</v>
      </c>
      <c r="H613" s="439" t="s">
        <v>730</v>
      </c>
      <c r="I613" s="440" t="s">
        <v>721</v>
      </c>
      <c r="J613" s="440" t="s">
        <v>720</v>
      </c>
      <c r="K613" s="440" t="s">
        <v>893</v>
      </c>
      <c r="L613" s="440" t="s">
        <v>894</v>
      </c>
      <c r="M613" s="440" t="s">
        <v>899</v>
      </c>
      <c r="N613" s="440" t="s">
        <v>900</v>
      </c>
      <c r="O613" s="440" t="s">
        <v>902</v>
      </c>
      <c r="P613" s="441" t="s">
        <v>896</v>
      </c>
    </row>
    <row r="614" spans="3:16" x14ac:dyDescent="0.2">
      <c r="E614" s="496">
        <f>K614/(K72-H72)</f>
        <v>0.6935664621987323</v>
      </c>
      <c r="H614" s="393">
        <v>1</v>
      </c>
      <c r="I614" t="s">
        <v>722</v>
      </c>
      <c r="J614" t="s">
        <v>782</v>
      </c>
      <c r="K614">
        <v>-67</v>
      </c>
      <c r="L614" s="163">
        <v>-0.2387</v>
      </c>
      <c r="M614" s="163">
        <v>9.2397585209332167E-2</v>
      </c>
      <c r="N614" s="163">
        <v>1.2922940706999481E-2</v>
      </c>
      <c r="O614" s="163">
        <v>1.8819304466946955E-3</v>
      </c>
      <c r="P614" s="396" t="s">
        <v>897</v>
      </c>
    </row>
    <row r="615" spans="3:16" x14ac:dyDescent="0.2">
      <c r="E615" s="497">
        <f>K615/(M72-K72)</f>
        <v>-11.81017952247382</v>
      </c>
      <c r="H615" s="431">
        <v>2</v>
      </c>
      <c r="I615" s="432" t="s">
        <v>729</v>
      </c>
      <c r="J615" s="433" t="s">
        <v>782</v>
      </c>
      <c r="K615" s="432">
        <v>320</v>
      </c>
      <c r="L615" s="434">
        <v>-1.8800000000000001E-2</v>
      </c>
      <c r="M615" s="434">
        <v>7.6556875062491203E-3</v>
      </c>
      <c r="N615" s="434">
        <v>-9.351223821368243E-3</v>
      </c>
      <c r="O615" s="434">
        <v>3.1477549184963476E-3</v>
      </c>
      <c r="P615" s="435" t="s">
        <v>903</v>
      </c>
    </row>
    <row r="616" spans="3:16" x14ac:dyDescent="0.2">
      <c r="E616" s="496">
        <f>K616/(N72-M72)</f>
        <v>-4.0730055223322053</v>
      </c>
      <c r="H616" s="393">
        <v>3</v>
      </c>
      <c r="I616" t="s">
        <v>723</v>
      </c>
      <c r="J616" t="s">
        <v>781</v>
      </c>
      <c r="K616">
        <v>179</v>
      </c>
      <c r="L616" s="163">
        <v>-5.7799999999999997E-2</v>
      </c>
      <c r="M616" s="163">
        <v>-4.3359957062795162E-2</v>
      </c>
      <c r="N616" s="163">
        <v>1.2034572443467173E-2</v>
      </c>
      <c r="O616" s="163">
        <v>6.3459706129025961E-3</v>
      </c>
      <c r="P616" s="396" t="s">
        <v>897</v>
      </c>
    </row>
    <row r="617" spans="3:16" ht="17" thickBot="1" x14ac:dyDescent="0.25">
      <c r="E617" s="498" t="s">
        <v>895</v>
      </c>
      <c r="H617" s="436">
        <v>4</v>
      </c>
      <c r="I617" s="437" t="s">
        <v>724</v>
      </c>
      <c r="J617" s="437" t="s">
        <v>782</v>
      </c>
      <c r="K617" s="437" t="s">
        <v>895</v>
      </c>
      <c r="L617" s="437" t="s">
        <v>895</v>
      </c>
      <c r="M617" s="437" t="s">
        <v>828</v>
      </c>
      <c r="N617" s="437" t="s">
        <v>828</v>
      </c>
      <c r="O617" s="437" t="s">
        <v>828</v>
      </c>
      <c r="P617" s="438"/>
    </row>
    <row r="620" spans="3:16" x14ac:dyDescent="0.2">
      <c r="H620" t="s">
        <v>890</v>
      </c>
      <c r="K620" s="429" t="s">
        <v>891</v>
      </c>
    </row>
    <row r="621" spans="3:16" x14ac:dyDescent="0.2">
      <c r="H621" s="429" t="s">
        <v>722</v>
      </c>
      <c r="I621">
        <v>-67</v>
      </c>
      <c r="K621" s="429" t="s">
        <v>722</v>
      </c>
      <c r="L621">
        <v>-23.87</v>
      </c>
    </row>
    <row r="622" spans="3:16" x14ac:dyDescent="0.2">
      <c r="H622" s="429" t="s">
        <v>729</v>
      </c>
      <c r="I622">
        <v>320</v>
      </c>
      <c r="K622" s="429" t="s">
        <v>729</v>
      </c>
      <c r="L622">
        <v>-1.88</v>
      </c>
    </row>
    <row r="623" spans="3:16" x14ac:dyDescent="0.2">
      <c r="H623" s="429" t="s">
        <v>723</v>
      </c>
      <c r="I623">
        <v>179</v>
      </c>
      <c r="K623" s="429" t="s">
        <v>723</v>
      </c>
      <c r="L623">
        <v>-5.78</v>
      </c>
    </row>
    <row r="624" spans="3:16" x14ac:dyDescent="0.2">
      <c r="H624" s="429" t="s">
        <v>724</v>
      </c>
      <c r="I624" t="s">
        <v>828</v>
      </c>
      <c r="K624" s="429" t="s">
        <v>724</v>
      </c>
      <c r="L624" t="s">
        <v>889</v>
      </c>
    </row>
    <row r="626" spans="8:11" x14ac:dyDescent="0.2">
      <c r="H626" s="429" t="s">
        <v>901</v>
      </c>
      <c r="I626" t="s">
        <v>899</v>
      </c>
      <c r="J626" t="s">
        <v>900</v>
      </c>
      <c r="K626" t="s">
        <v>902</v>
      </c>
    </row>
    <row r="627" spans="8:11" x14ac:dyDescent="0.2">
      <c r="H627" s="429" t="s">
        <v>722</v>
      </c>
      <c r="I627" s="163">
        <f>J524-G524</f>
        <v>9.2397585209332167E-2</v>
      </c>
      <c r="J627" s="163">
        <f>J525-G525</f>
        <v>1.2922940706999481E-2</v>
      </c>
      <c r="K627" s="163">
        <f>J526-G526</f>
        <v>1.8819304466946955E-3</v>
      </c>
    </row>
    <row r="628" spans="8:11" x14ac:dyDescent="0.2">
      <c r="H628" s="429" t="s">
        <v>729</v>
      </c>
      <c r="I628" s="163">
        <f>L524-J524</f>
        <v>7.6556875062491203E-3</v>
      </c>
      <c r="J628" s="163">
        <f>L525-J525</f>
        <v>-9.351223821368243E-3</v>
      </c>
      <c r="K628" s="163">
        <f>L526-J526</f>
        <v>3.1477549184963476E-3</v>
      </c>
    </row>
    <row r="629" spans="8:11" x14ac:dyDescent="0.2">
      <c r="H629" s="429" t="s">
        <v>723</v>
      </c>
      <c r="I629" s="163">
        <f>M524-L524</f>
        <v>-4.3359957062795162E-2</v>
      </c>
      <c r="J629" s="163">
        <f>M525-L525</f>
        <v>1.2034572443467173E-2</v>
      </c>
      <c r="K629" s="163">
        <f>M526-L526</f>
        <v>6.3459706129025961E-3</v>
      </c>
    </row>
    <row r="630" spans="8:11" x14ac:dyDescent="0.2">
      <c r="H630" s="429" t="s">
        <v>724</v>
      </c>
      <c r="I630" t="s">
        <v>828</v>
      </c>
      <c r="J630" t="s">
        <v>828</v>
      </c>
      <c r="K630" t="s">
        <v>828</v>
      </c>
    </row>
    <row r="634" spans="8:11" x14ac:dyDescent="0.2">
      <c r="H634" t="s">
        <v>783</v>
      </c>
      <c r="I634" t="s">
        <v>785</v>
      </c>
    </row>
    <row r="635" spans="8:11" x14ac:dyDescent="0.2">
      <c r="H635" t="s">
        <v>784</v>
      </c>
      <c r="I635" t="s">
        <v>786</v>
      </c>
    </row>
    <row r="643" spans="1:16" s="167" customFormat="1" x14ac:dyDescent="0.2">
      <c r="A643" s="499"/>
    </row>
    <row r="646" spans="1:16" s="1" customFormat="1" ht="26" x14ac:dyDescent="0.3">
      <c r="C646" s="32" t="s">
        <v>916</v>
      </c>
    </row>
    <row r="647" spans="1:16" s="1" customFormat="1" x14ac:dyDescent="0.2">
      <c r="C647" s="450" t="s">
        <v>917</v>
      </c>
      <c r="D647" s="450" t="s">
        <v>918</v>
      </c>
      <c r="E647" s="450" t="s">
        <v>919</v>
      </c>
      <c r="F647" s="450" t="s">
        <v>46</v>
      </c>
      <c r="G647" s="450" t="s">
        <v>920</v>
      </c>
      <c r="H647" s="450" t="s">
        <v>921</v>
      </c>
      <c r="I647" s="450" t="s">
        <v>922</v>
      </c>
      <c r="J647" s="450" t="s">
        <v>923</v>
      </c>
      <c r="K647" s="450" t="s">
        <v>117</v>
      </c>
      <c r="L647" s="450" t="s">
        <v>117</v>
      </c>
      <c r="M647" s="450" t="s">
        <v>924</v>
      </c>
      <c r="N647" s="451">
        <v>7353</v>
      </c>
      <c r="O647" s="450" t="s">
        <v>925</v>
      </c>
      <c r="P647" s="450" t="s">
        <v>926</v>
      </c>
    </row>
    <row r="648" spans="1:16" s="1" customFormat="1" x14ac:dyDescent="0.2">
      <c r="C648" s="450" t="s">
        <v>917</v>
      </c>
      <c r="D648" s="450" t="s">
        <v>918</v>
      </c>
      <c r="E648" s="450" t="s">
        <v>919</v>
      </c>
      <c r="F648" s="450" t="s">
        <v>46</v>
      </c>
      <c r="G648" s="450" t="s">
        <v>920</v>
      </c>
      <c r="H648" s="450" t="s">
        <v>921</v>
      </c>
      <c r="I648" s="450" t="s">
        <v>922</v>
      </c>
      <c r="J648" s="450" t="s">
        <v>923</v>
      </c>
      <c r="K648" s="450" t="s">
        <v>118</v>
      </c>
      <c r="L648" s="450" t="s">
        <v>118</v>
      </c>
      <c r="M648" s="450" t="s">
        <v>924</v>
      </c>
      <c r="N648" s="451">
        <v>7800.8</v>
      </c>
      <c r="O648" s="450" t="s">
        <v>925</v>
      </c>
      <c r="P648" s="450" t="s">
        <v>926</v>
      </c>
    </row>
    <row r="649" spans="1:16" s="1" customFormat="1" x14ac:dyDescent="0.2">
      <c r="C649" s="450" t="s">
        <v>917</v>
      </c>
      <c r="D649" s="450" t="s">
        <v>918</v>
      </c>
      <c r="E649" s="450" t="s">
        <v>919</v>
      </c>
      <c r="F649" s="450" t="s">
        <v>46</v>
      </c>
      <c r="G649" s="450" t="s">
        <v>920</v>
      </c>
      <c r="H649" s="450" t="s">
        <v>921</v>
      </c>
      <c r="I649" s="450" t="s">
        <v>922</v>
      </c>
      <c r="J649" s="450" t="s">
        <v>923</v>
      </c>
      <c r="K649" s="450" t="s">
        <v>119</v>
      </c>
      <c r="L649" s="450" t="s">
        <v>119</v>
      </c>
      <c r="M649" s="450" t="s">
        <v>924</v>
      </c>
      <c r="N649" s="451">
        <v>5289.6</v>
      </c>
      <c r="O649" s="450" t="s">
        <v>925</v>
      </c>
      <c r="P649" s="450" t="s">
        <v>926</v>
      </c>
    </row>
    <row r="650" spans="1:16" s="1" customFormat="1" x14ac:dyDescent="0.2">
      <c r="C650" s="450" t="s">
        <v>917</v>
      </c>
      <c r="D650" s="450" t="s">
        <v>918</v>
      </c>
      <c r="E650" s="450" t="s">
        <v>919</v>
      </c>
      <c r="F650" s="450" t="s">
        <v>46</v>
      </c>
      <c r="G650" s="450" t="s">
        <v>920</v>
      </c>
      <c r="H650" s="450" t="s">
        <v>921</v>
      </c>
      <c r="I650" s="450" t="s">
        <v>922</v>
      </c>
      <c r="J650" s="450" t="s">
        <v>923</v>
      </c>
      <c r="K650" s="450" t="s">
        <v>120</v>
      </c>
      <c r="L650" s="450" t="s">
        <v>120</v>
      </c>
      <c r="M650" s="450" t="s">
        <v>924</v>
      </c>
      <c r="N650" s="451">
        <v>7253.8</v>
      </c>
      <c r="O650" s="450" t="s">
        <v>925</v>
      </c>
      <c r="P650" s="450" t="s">
        <v>926</v>
      </c>
    </row>
    <row r="651" spans="1:16" s="1" customFormat="1" x14ac:dyDescent="0.2">
      <c r="C651" s="450" t="s">
        <v>917</v>
      </c>
      <c r="D651" s="450" t="s">
        <v>918</v>
      </c>
      <c r="E651" s="450" t="s">
        <v>919</v>
      </c>
      <c r="F651" s="450" t="s">
        <v>46</v>
      </c>
      <c r="G651" s="450" t="s">
        <v>920</v>
      </c>
      <c r="H651" s="450" t="s">
        <v>921</v>
      </c>
      <c r="I651" s="450" t="s">
        <v>922</v>
      </c>
      <c r="J651" s="450" t="s">
        <v>923</v>
      </c>
      <c r="K651" s="450" t="s">
        <v>121</v>
      </c>
      <c r="L651" s="450" t="s">
        <v>121</v>
      </c>
      <c r="M651" s="450" t="s">
        <v>924</v>
      </c>
      <c r="N651" s="451">
        <v>6768</v>
      </c>
      <c r="O651" s="450" t="s">
        <v>925</v>
      </c>
      <c r="P651" s="450" t="s">
        <v>926</v>
      </c>
    </row>
    <row r="652" spans="1:16" s="1" customFormat="1" x14ac:dyDescent="0.2">
      <c r="C652" s="450" t="s">
        <v>917</v>
      </c>
      <c r="D652" s="450" t="s">
        <v>918</v>
      </c>
      <c r="E652" s="450" t="s">
        <v>919</v>
      </c>
      <c r="F652" s="450" t="s">
        <v>46</v>
      </c>
      <c r="G652" s="450" t="s">
        <v>920</v>
      </c>
      <c r="H652" s="450" t="s">
        <v>921</v>
      </c>
      <c r="I652" s="450" t="s">
        <v>922</v>
      </c>
      <c r="J652" s="450" t="s">
        <v>923</v>
      </c>
      <c r="K652" s="450" t="s">
        <v>122</v>
      </c>
      <c r="L652" s="450" t="s">
        <v>122</v>
      </c>
      <c r="M652" s="450" t="s">
        <v>924</v>
      </c>
      <c r="N652" s="451">
        <v>7742.8</v>
      </c>
      <c r="O652" s="450" t="s">
        <v>925</v>
      </c>
      <c r="P652" s="450" t="s">
        <v>926</v>
      </c>
    </row>
    <row r="653" spans="1:16" s="1" customFormat="1" x14ac:dyDescent="0.2">
      <c r="C653" s="450" t="s">
        <v>917</v>
      </c>
      <c r="D653" s="450" t="s">
        <v>918</v>
      </c>
      <c r="E653" s="450" t="s">
        <v>919</v>
      </c>
      <c r="F653" s="450" t="s">
        <v>46</v>
      </c>
      <c r="G653" s="450" t="s">
        <v>920</v>
      </c>
      <c r="H653" s="450" t="s">
        <v>921</v>
      </c>
      <c r="I653" s="450" t="s">
        <v>922</v>
      </c>
      <c r="J653" s="450" t="s">
        <v>923</v>
      </c>
      <c r="K653" s="450" t="s">
        <v>123</v>
      </c>
      <c r="L653" s="450" t="s">
        <v>123</v>
      </c>
      <c r="M653" s="450" t="s">
        <v>924</v>
      </c>
      <c r="N653" s="451">
        <v>6677.6</v>
      </c>
      <c r="O653" s="450" t="s">
        <v>925</v>
      </c>
      <c r="P653" s="450" t="s">
        <v>926</v>
      </c>
    </row>
    <row r="654" spans="1:16" s="1" customFormat="1" x14ac:dyDescent="0.2">
      <c r="C654" s="450" t="s">
        <v>917</v>
      </c>
      <c r="D654" s="450" t="s">
        <v>918</v>
      </c>
      <c r="E654" s="450" t="s">
        <v>919</v>
      </c>
      <c r="F654" s="450" t="s">
        <v>46</v>
      </c>
      <c r="G654" s="450" t="s">
        <v>920</v>
      </c>
      <c r="H654" s="450" t="s">
        <v>921</v>
      </c>
      <c r="I654" s="450" t="s">
        <v>922</v>
      </c>
      <c r="J654" s="450" t="s">
        <v>923</v>
      </c>
      <c r="K654" s="450" t="s">
        <v>124</v>
      </c>
      <c r="L654" s="450" t="s">
        <v>124</v>
      </c>
      <c r="M654" s="450" t="s">
        <v>924</v>
      </c>
      <c r="N654" s="451">
        <v>6928.4</v>
      </c>
      <c r="O654" s="450" t="s">
        <v>925</v>
      </c>
      <c r="P654" s="450" t="s">
        <v>926</v>
      </c>
    </row>
    <row r="655" spans="1:16" s="1" customFormat="1" x14ac:dyDescent="0.2">
      <c r="C655" s="450" t="s">
        <v>917</v>
      </c>
      <c r="D655" s="450" t="s">
        <v>918</v>
      </c>
      <c r="E655" s="450" t="s">
        <v>919</v>
      </c>
      <c r="F655" s="450" t="s">
        <v>46</v>
      </c>
      <c r="G655" s="450" t="s">
        <v>920</v>
      </c>
      <c r="H655" s="450" t="s">
        <v>921</v>
      </c>
      <c r="I655" s="450" t="s">
        <v>922</v>
      </c>
      <c r="J655" s="450" t="s">
        <v>923</v>
      </c>
      <c r="K655" s="450" t="s">
        <v>125</v>
      </c>
      <c r="L655" s="450" t="s">
        <v>125</v>
      </c>
      <c r="M655" s="450" t="s">
        <v>924</v>
      </c>
      <c r="N655" s="451">
        <v>6996.7</v>
      </c>
      <c r="O655" s="450" t="s">
        <v>925</v>
      </c>
      <c r="P655" s="450" t="s">
        <v>926</v>
      </c>
    </row>
    <row r="657" spans="4:11" x14ac:dyDescent="0.2">
      <c r="D657" s="450" t="s">
        <v>927</v>
      </c>
      <c r="E657">
        <f>1-(N655/N647)</f>
        <v>4.8456412348701239E-2</v>
      </c>
    </row>
    <row r="663" spans="4:11" x14ac:dyDescent="0.2">
      <c r="E663" s="439" t="s">
        <v>730</v>
      </c>
      <c r="F663" s="440" t="s">
        <v>893</v>
      </c>
      <c r="G663" s="440" t="s">
        <v>894</v>
      </c>
      <c r="H663" s="440" t="s">
        <v>899</v>
      </c>
      <c r="I663" s="440" t="s">
        <v>900</v>
      </c>
      <c r="J663" s="440" t="s">
        <v>902</v>
      </c>
      <c r="K663" s="441" t="s">
        <v>896</v>
      </c>
    </row>
    <row r="664" spans="4:11" x14ac:dyDescent="0.2">
      <c r="E664" s="393">
        <v>1</v>
      </c>
      <c r="F664">
        <v>-67</v>
      </c>
      <c r="G664" s="163">
        <v>-0.2387</v>
      </c>
      <c r="H664" s="163">
        <v>9.2397585209332167E-2</v>
      </c>
      <c r="I664" s="163">
        <v>1.2922940706999481E-2</v>
      </c>
      <c r="J664" s="163">
        <v>1.8819304466946955E-3</v>
      </c>
      <c r="K664" s="396"/>
    </row>
    <row r="665" spans="4:11" x14ac:dyDescent="0.2">
      <c r="E665" s="431">
        <v>2</v>
      </c>
      <c r="F665" s="432">
        <v>320</v>
      </c>
      <c r="G665" s="434">
        <v>-1.8800000000000001E-2</v>
      </c>
      <c r="H665" s="434">
        <v>7.6556875062491203E-3</v>
      </c>
      <c r="I665" s="434">
        <v>-9.351223821368243E-3</v>
      </c>
      <c r="J665" s="434">
        <v>3.1477549184963476E-3</v>
      </c>
      <c r="K665" s="435"/>
    </row>
    <row r="666" spans="4:11" x14ac:dyDescent="0.2">
      <c r="E666" s="393">
        <v>3</v>
      </c>
      <c r="F666">
        <v>179</v>
      </c>
      <c r="G666" s="163">
        <v>-5.7799999999999997E-2</v>
      </c>
      <c r="H666" s="163">
        <v>-4.3359957062795162E-2</v>
      </c>
      <c r="I666" s="163">
        <v>1.2034572443467173E-2</v>
      </c>
      <c r="J666" s="163">
        <v>6.3459706129025961E-3</v>
      </c>
      <c r="K666" s="396"/>
    </row>
    <row r="667" spans="4:11" x14ac:dyDescent="0.2">
      <c r="E667" s="436">
        <v>4</v>
      </c>
      <c r="F667" s="437" t="s">
        <v>895</v>
      </c>
      <c r="G667" s="437" t="s">
        <v>895</v>
      </c>
      <c r="H667" s="437" t="s">
        <v>828</v>
      </c>
      <c r="I667" s="437" t="s">
        <v>828</v>
      </c>
      <c r="J667" s="437" t="s">
        <v>828</v>
      </c>
      <c r="K667" s="438"/>
    </row>
  </sheetData>
  <sortState xmlns:xlrd2="http://schemas.microsoft.com/office/spreadsheetml/2017/richdata2" ref="C536:D557">
    <sortCondition descending="1" ref="D536:D557"/>
  </sortState>
  <mergeCells count="6">
    <mergeCell ref="C33:D33"/>
    <mergeCell ref="E45:E46"/>
    <mergeCell ref="C64:D64"/>
    <mergeCell ref="D444:E444"/>
    <mergeCell ref="F444:G444"/>
    <mergeCell ref="C444:C445"/>
  </mergeCells>
  <phoneticPr fontId="54" type="noConversion"/>
  <pageMargins left="0.7" right="0.7" top="0.75" bottom="0.75" header="0.3" footer="0.3"/>
  <pageSetup paperSize="9" orientation="portrait" horizontalDpi="0" verticalDpi="0"/>
  <drawing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0CFA2-77AA-2746-93FE-6776C1BB6911}">
  <sheetPr>
    <tabColor theme="5" tint="0.39997558519241921"/>
  </sheetPr>
  <dimension ref="A1"/>
  <sheetViews>
    <sheetView topLeftCell="C30" zoomScale="113" zoomScaleNormal="100" workbookViewId="0">
      <selection activeCell="K25" sqref="K25"/>
    </sheetView>
  </sheetViews>
  <sheetFormatPr baseColWidth="10" defaultRowHeight="16" x14ac:dyDescent="0.2"/>
  <sheetData>
    <row r="1" spans="1:1" ht="26" x14ac:dyDescent="0.3">
      <c r="A1" s="15" t="s">
        <v>883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DE7BA-A2D2-894B-868E-06D4A68566A7}">
  <dimension ref="A1:A11"/>
  <sheetViews>
    <sheetView workbookViewId="0">
      <selection activeCell="F7" sqref="F7"/>
    </sheetView>
  </sheetViews>
  <sheetFormatPr baseColWidth="10" defaultRowHeight="25" customHeight="1" x14ac:dyDescent="0.2"/>
  <cols>
    <col min="1" max="1" width="10.83203125" customWidth="1"/>
  </cols>
  <sheetData>
    <row r="1" spans="1:1" ht="25" customHeight="1" x14ac:dyDescent="0.3">
      <c r="A1" s="427"/>
    </row>
    <row r="2" spans="1:1" ht="25" customHeight="1" x14ac:dyDescent="0.25">
      <c r="A2" s="428"/>
    </row>
    <row r="3" spans="1:1" ht="25" customHeight="1" x14ac:dyDescent="0.3">
      <c r="A3" s="427"/>
    </row>
    <row r="4" spans="1:1" ht="25" customHeight="1" x14ac:dyDescent="0.25">
      <c r="A4" s="428"/>
    </row>
    <row r="5" spans="1:1" ht="25" customHeight="1" x14ac:dyDescent="0.3">
      <c r="A5" s="427"/>
    </row>
    <row r="6" spans="1:1" ht="25" customHeight="1" x14ac:dyDescent="0.25">
      <c r="A6" s="428"/>
    </row>
    <row r="7" spans="1:1" ht="25" customHeight="1" x14ac:dyDescent="0.3">
      <c r="A7" s="427"/>
    </row>
    <row r="8" spans="1:1" ht="25" customHeight="1" x14ac:dyDescent="0.3">
      <c r="A8" s="427"/>
    </row>
    <row r="9" spans="1:1" ht="25" customHeight="1" x14ac:dyDescent="0.25">
      <c r="A9" s="428"/>
    </row>
    <row r="10" spans="1:1" ht="25" customHeight="1" x14ac:dyDescent="0.25">
      <c r="A10" s="428"/>
    </row>
    <row r="11" spans="1:1" ht="25" customHeight="1" x14ac:dyDescent="0.3">
      <c r="A11" s="427"/>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C98BE-063E-5F49-A2E8-DDB3C38F6DEA}">
  <dimension ref="A2:B203"/>
  <sheetViews>
    <sheetView workbookViewId="0">
      <selection activeCell="J16" sqref="J16"/>
    </sheetView>
  </sheetViews>
  <sheetFormatPr baseColWidth="10" defaultRowHeight="16" x14ac:dyDescent="0.2"/>
  <sheetData>
    <row r="2" spans="1:1" ht="47" x14ac:dyDescent="0.55000000000000004">
      <c r="A2" s="218" t="s">
        <v>142</v>
      </c>
    </row>
    <row r="150" spans="1:2" x14ac:dyDescent="0.2">
      <c r="A150" s="1" t="s">
        <v>231</v>
      </c>
      <c r="B150" s="1"/>
    </row>
    <row r="151" spans="1:2" x14ac:dyDescent="0.2">
      <c r="A151" s="1"/>
      <c r="B151" s="1"/>
    </row>
    <row r="152" spans="1:2" x14ac:dyDescent="0.2">
      <c r="A152" s="1" t="s">
        <v>266</v>
      </c>
      <c r="B152" s="1"/>
    </row>
    <row r="153" spans="1:2" x14ac:dyDescent="0.2">
      <c r="A153" s="1" t="s">
        <v>232</v>
      </c>
      <c r="B153" s="1"/>
    </row>
    <row r="154" spans="1:2" x14ac:dyDescent="0.2">
      <c r="A154" s="1"/>
      <c r="B154" s="1"/>
    </row>
    <row r="155" spans="1:2" x14ac:dyDescent="0.2">
      <c r="A155" s="1" t="s">
        <v>233</v>
      </c>
      <c r="B155" s="1"/>
    </row>
    <row r="156" spans="1:2" x14ac:dyDescent="0.2">
      <c r="A156" s="1" t="s">
        <v>234</v>
      </c>
      <c r="B156" s="1"/>
    </row>
    <row r="157" spans="1:2" x14ac:dyDescent="0.2">
      <c r="A157" s="1" t="s">
        <v>235</v>
      </c>
      <c r="B157" s="1"/>
    </row>
    <row r="158" spans="1:2" x14ac:dyDescent="0.2">
      <c r="A158" s="1" t="s">
        <v>236</v>
      </c>
      <c r="B158" s="1"/>
    </row>
    <row r="159" spans="1:2" x14ac:dyDescent="0.2">
      <c r="A159" s="1"/>
      <c r="B159" s="1"/>
    </row>
    <row r="160" spans="1:2" x14ac:dyDescent="0.2">
      <c r="A160" s="1" t="s">
        <v>267</v>
      </c>
      <c r="B160" s="1"/>
    </row>
    <row r="161" spans="1:2" x14ac:dyDescent="0.2">
      <c r="A161" s="1" t="s">
        <v>237</v>
      </c>
      <c r="B161" s="1"/>
    </row>
    <row r="162" spans="1:2" x14ac:dyDescent="0.2">
      <c r="A162" s="1" t="s">
        <v>238</v>
      </c>
      <c r="B162" s="1"/>
    </row>
    <row r="163" spans="1:2" x14ac:dyDescent="0.2">
      <c r="A163" s="1" t="s">
        <v>239</v>
      </c>
      <c r="B163" s="1"/>
    </row>
    <row r="164" spans="1:2" x14ac:dyDescent="0.2">
      <c r="A164" s="1" t="s">
        <v>240</v>
      </c>
      <c r="B164" s="1"/>
    </row>
    <row r="165" spans="1:2" x14ac:dyDescent="0.2">
      <c r="A165" s="1" t="s">
        <v>241</v>
      </c>
      <c r="B165" s="1"/>
    </row>
    <row r="166" spans="1:2" x14ac:dyDescent="0.2">
      <c r="A166" s="1" t="s">
        <v>242</v>
      </c>
      <c r="B166" s="1"/>
    </row>
    <row r="167" spans="1:2" x14ac:dyDescent="0.2">
      <c r="A167" s="1"/>
      <c r="B167" s="1"/>
    </row>
    <row r="168" spans="1:2" x14ac:dyDescent="0.2">
      <c r="A168" s="1" t="s">
        <v>268</v>
      </c>
      <c r="B168" s="1"/>
    </row>
    <row r="169" spans="1:2" x14ac:dyDescent="0.2">
      <c r="A169" s="1" t="s">
        <v>243</v>
      </c>
      <c r="B169" s="1"/>
    </row>
    <row r="170" spans="1:2" x14ac:dyDescent="0.2">
      <c r="A170" s="1" t="s">
        <v>244</v>
      </c>
      <c r="B170" s="1"/>
    </row>
    <row r="171" spans="1:2" x14ac:dyDescent="0.2">
      <c r="A171" s="1" t="s">
        <v>245</v>
      </c>
      <c r="B171" s="1"/>
    </row>
    <row r="172" spans="1:2" x14ac:dyDescent="0.2">
      <c r="A172" s="1" t="s">
        <v>246</v>
      </c>
      <c r="B172" s="1"/>
    </row>
    <row r="173" spans="1:2" x14ac:dyDescent="0.2">
      <c r="A173" s="1" t="s">
        <v>247</v>
      </c>
      <c r="B173" s="1"/>
    </row>
    <row r="174" spans="1:2" x14ac:dyDescent="0.2">
      <c r="A174" s="1"/>
      <c r="B174" s="1"/>
    </row>
    <row r="175" spans="1:2" x14ac:dyDescent="0.2">
      <c r="A175" s="1" t="s">
        <v>269</v>
      </c>
      <c r="B175" s="1"/>
    </row>
    <row r="176" spans="1:2" x14ac:dyDescent="0.2">
      <c r="A176" s="1" t="s">
        <v>248</v>
      </c>
      <c r="B176" s="1"/>
    </row>
    <row r="177" spans="1:2" x14ac:dyDescent="0.2">
      <c r="A177" s="1" t="s">
        <v>249</v>
      </c>
      <c r="B177" s="1"/>
    </row>
    <row r="178" spans="1:2" x14ac:dyDescent="0.2">
      <c r="A178" s="1" t="s">
        <v>250</v>
      </c>
      <c r="B178" s="1"/>
    </row>
    <row r="179" spans="1:2" x14ac:dyDescent="0.2">
      <c r="A179" s="1" t="s">
        <v>251</v>
      </c>
      <c r="B179" s="1"/>
    </row>
    <row r="180" spans="1:2" x14ac:dyDescent="0.2">
      <c r="A180" s="1" t="s">
        <v>252</v>
      </c>
      <c r="B180" s="1"/>
    </row>
    <row r="181" spans="1:2" x14ac:dyDescent="0.2">
      <c r="A181" s="1" t="s">
        <v>253</v>
      </c>
      <c r="B181" s="1"/>
    </row>
    <row r="182" spans="1:2" x14ac:dyDescent="0.2">
      <c r="A182" s="1" t="s">
        <v>254</v>
      </c>
      <c r="B182" s="1"/>
    </row>
    <row r="183" spans="1:2" x14ac:dyDescent="0.2">
      <c r="A183" s="1" t="s">
        <v>255</v>
      </c>
      <c r="B183" s="1"/>
    </row>
    <row r="184" spans="1:2" x14ac:dyDescent="0.2">
      <c r="A184" s="1" t="s">
        <v>254</v>
      </c>
      <c r="B184" s="1"/>
    </row>
    <row r="185" spans="1:2" x14ac:dyDescent="0.2">
      <c r="A185" s="1" t="s">
        <v>256</v>
      </c>
      <c r="B185" s="1"/>
    </row>
    <row r="186" spans="1:2" x14ac:dyDescent="0.2">
      <c r="A186" s="1" t="s">
        <v>254</v>
      </c>
      <c r="B186" s="1"/>
    </row>
    <row r="187" spans="1:2" x14ac:dyDescent="0.2">
      <c r="A187" s="1" t="s">
        <v>257</v>
      </c>
      <c r="B187" s="1"/>
    </row>
    <row r="188" spans="1:2" x14ac:dyDescent="0.2">
      <c r="A188" s="1"/>
      <c r="B188" s="1"/>
    </row>
    <row r="189" spans="1:2" x14ac:dyDescent="0.2">
      <c r="A189" s="1" t="s">
        <v>258</v>
      </c>
      <c r="B189" s="1"/>
    </row>
    <row r="190" spans="1:2" x14ac:dyDescent="0.2">
      <c r="A190" s="1"/>
      <c r="B190" s="1"/>
    </row>
    <row r="191" spans="1:2" x14ac:dyDescent="0.2">
      <c r="A191" s="1" t="s">
        <v>270</v>
      </c>
      <c r="B191" s="1"/>
    </row>
    <row r="192" spans="1:2" x14ac:dyDescent="0.2">
      <c r="A192" s="1" t="s">
        <v>259</v>
      </c>
      <c r="B192" s="1"/>
    </row>
    <row r="193" spans="1:2" x14ac:dyDescent="0.2">
      <c r="A193" s="1" t="s">
        <v>260</v>
      </c>
      <c r="B193" s="1"/>
    </row>
    <row r="194" spans="1:2" x14ac:dyDescent="0.2">
      <c r="A194" s="1" t="s">
        <v>254</v>
      </c>
      <c r="B194" s="1"/>
    </row>
    <row r="195" spans="1:2" x14ac:dyDescent="0.2">
      <c r="A195" s="1" t="s">
        <v>261</v>
      </c>
      <c r="B195" s="1"/>
    </row>
    <row r="196" spans="1:2" x14ac:dyDescent="0.2">
      <c r="A196" s="1"/>
      <c r="B196" s="1"/>
    </row>
    <row r="197" spans="1:2" x14ac:dyDescent="0.2">
      <c r="A197" s="1" t="s">
        <v>262</v>
      </c>
      <c r="B197" s="1"/>
    </row>
    <row r="198" spans="1:2" x14ac:dyDescent="0.2">
      <c r="A198" s="1"/>
      <c r="B198" s="1"/>
    </row>
    <row r="199" spans="1:2" x14ac:dyDescent="0.2">
      <c r="A199" s="1" t="s">
        <v>271</v>
      </c>
      <c r="B199" s="1"/>
    </row>
    <row r="200" spans="1:2" x14ac:dyDescent="0.2">
      <c r="A200" s="1" t="s">
        <v>263</v>
      </c>
      <c r="B200" s="1"/>
    </row>
    <row r="201" spans="1:2" x14ac:dyDescent="0.2">
      <c r="A201" s="1" t="s">
        <v>264</v>
      </c>
      <c r="B201" s="1"/>
    </row>
    <row r="202" spans="1:2" x14ac:dyDescent="0.2">
      <c r="A202" s="1"/>
      <c r="B202" s="1"/>
    </row>
    <row r="203" spans="1:2" x14ac:dyDescent="0.2">
      <c r="A203" s="1" t="s">
        <v>265</v>
      </c>
      <c r="B203" s="1"/>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BE409-528D-1D47-906B-8137082352ED}">
  <sheetPr>
    <tabColor theme="1"/>
  </sheetPr>
  <dimension ref="A1:V118"/>
  <sheetViews>
    <sheetView zoomScale="110" workbookViewId="0">
      <selection activeCell="W8" sqref="W8"/>
    </sheetView>
  </sheetViews>
  <sheetFormatPr baseColWidth="10" defaultRowHeight="16" x14ac:dyDescent="0.2"/>
  <cols>
    <col min="1" max="1" width="32" style="1" customWidth="1"/>
    <col min="2" max="4" width="9.33203125" style="1" hidden="1" customWidth="1"/>
    <col min="5" max="5" width="10.83203125" style="64" customWidth="1"/>
    <col min="6" max="6" width="9.6640625" style="64" customWidth="1"/>
    <col min="7" max="7" width="15.1640625" style="87" hidden="1" customWidth="1"/>
    <col min="8" max="9" width="9.33203125" style="1" hidden="1" customWidth="1"/>
    <col min="10" max="10" width="9.33203125" style="1" customWidth="1"/>
    <col min="11" max="16384" width="10.83203125" style="1"/>
  </cols>
  <sheetData>
    <row r="1" spans="1:22" s="100" customFormat="1" x14ac:dyDescent="0.2">
      <c r="A1" s="521" t="s">
        <v>283</v>
      </c>
      <c r="B1" s="521"/>
      <c r="C1" s="521"/>
      <c r="D1" s="521"/>
      <c r="E1" s="521"/>
      <c r="F1" s="521"/>
      <c r="G1" s="521"/>
      <c r="H1" s="521"/>
      <c r="I1" s="521"/>
      <c r="J1" s="521"/>
      <c r="K1" s="521"/>
      <c r="L1" s="521"/>
      <c r="M1" s="521"/>
      <c r="N1" s="521"/>
      <c r="O1" s="521"/>
      <c r="P1" s="521"/>
      <c r="Q1" s="521"/>
      <c r="R1" s="521"/>
      <c r="S1" s="521"/>
      <c r="T1" s="521"/>
      <c r="U1" s="521"/>
      <c r="V1" s="521"/>
    </row>
    <row r="2" spans="1:22" ht="21" x14ac:dyDescent="0.25">
      <c r="A2" s="96">
        <v>2023</v>
      </c>
      <c r="B2" s="97"/>
      <c r="C2" s="97"/>
      <c r="D2" s="520" t="s">
        <v>277</v>
      </c>
      <c r="E2" s="520"/>
      <c r="F2" s="520"/>
      <c r="G2" s="520"/>
      <c r="H2" s="520" t="s">
        <v>276</v>
      </c>
      <c r="I2" s="520"/>
      <c r="J2" s="520"/>
      <c r="K2" s="520"/>
      <c r="L2" s="520"/>
      <c r="M2" s="99"/>
      <c r="O2" s="45" t="s">
        <v>278</v>
      </c>
      <c r="P2" s="45" t="s">
        <v>279</v>
      </c>
    </row>
    <row r="3" spans="1:22" x14ac:dyDescent="0.2">
      <c r="A3" s="70" t="s">
        <v>275</v>
      </c>
      <c r="B3" s="71" t="s">
        <v>94</v>
      </c>
      <c r="C3" s="71" t="s">
        <v>273</v>
      </c>
      <c r="D3" s="71" t="s">
        <v>274</v>
      </c>
      <c r="E3" s="72" t="s">
        <v>95</v>
      </c>
      <c r="F3" s="73" t="s">
        <v>97</v>
      </c>
      <c r="G3" s="74" t="s">
        <v>98</v>
      </c>
      <c r="H3" s="74" t="s">
        <v>99</v>
      </c>
      <c r="I3" s="74" t="s">
        <v>100</v>
      </c>
      <c r="J3" s="74" t="s">
        <v>103</v>
      </c>
      <c r="K3" s="74" t="s">
        <v>104</v>
      </c>
      <c r="L3" s="72" t="s">
        <v>96</v>
      </c>
    </row>
    <row r="4" spans="1:22" x14ac:dyDescent="0.2">
      <c r="A4" s="40" t="s">
        <v>77</v>
      </c>
      <c r="B4" s="41">
        <v>20508029</v>
      </c>
      <c r="C4" s="41">
        <v>22499616</v>
      </c>
      <c r="D4" s="41">
        <v>23760727</v>
      </c>
      <c r="E4" s="91">
        <f t="shared" ref="E4:E47" si="0">D4+C4+B4</f>
        <v>66768372</v>
      </c>
      <c r="F4" s="92">
        <f t="shared" ref="F4:F47" si="1">E4/L4</f>
        <v>0.14876986204626699</v>
      </c>
      <c r="G4" s="91">
        <v>26913456</v>
      </c>
      <c r="H4" s="91">
        <v>23709906</v>
      </c>
      <c r="I4" s="91">
        <v>17962105</v>
      </c>
      <c r="J4" s="93">
        <f t="shared" ref="J4:J47" si="2">SUM(G4:I4)</f>
        <v>68585467</v>
      </c>
      <c r="K4" s="94">
        <f t="shared" ref="K4:K47" si="3">J4/L4</f>
        <v>0.15281861992934015</v>
      </c>
      <c r="L4" s="91">
        <v>448803078</v>
      </c>
      <c r="N4" s="1" t="s">
        <v>172</v>
      </c>
      <c r="O4" s="1" t="s">
        <v>173</v>
      </c>
    </row>
    <row r="5" spans="1:22" x14ac:dyDescent="0.2">
      <c r="A5" s="40" t="s">
        <v>93</v>
      </c>
      <c r="B5" s="43">
        <v>15608482</v>
      </c>
      <c r="C5" s="43">
        <v>17259958</v>
      </c>
      <c r="D5" s="43">
        <v>18326382</v>
      </c>
      <c r="E5" s="91">
        <f t="shared" si="0"/>
        <v>51194822</v>
      </c>
      <c r="F5" s="92">
        <f t="shared" si="1"/>
        <v>0.14641080464760958</v>
      </c>
      <c r="G5" s="91">
        <v>20533990</v>
      </c>
      <c r="H5" s="91">
        <v>18263135</v>
      </c>
      <c r="I5" s="91">
        <v>14214683</v>
      </c>
      <c r="J5" s="93">
        <f t="shared" si="2"/>
        <v>53011808</v>
      </c>
      <c r="K5" s="94">
        <f t="shared" si="3"/>
        <v>0.15160715794860244</v>
      </c>
      <c r="L5" s="91">
        <v>349665601</v>
      </c>
      <c r="O5" s="1" t="s">
        <v>174</v>
      </c>
    </row>
    <row r="6" spans="1:22" x14ac:dyDescent="0.2">
      <c r="A6" s="40" t="s">
        <v>92</v>
      </c>
      <c r="B6" s="41">
        <v>15433144</v>
      </c>
      <c r="C6" s="41">
        <v>17082256</v>
      </c>
      <c r="D6" s="41">
        <v>18130624</v>
      </c>
      <c r="E6" s="91">
        <f t="shared" si="0"/>
        <v>50646024</v>
      </c>
      <c r="F6" s="92">
        <f t="shared" si="1"/>
        <v>0.14645422237637801</v>
      </c>
      <c r="G6" s="91">
        <v>20254878</v>
      </c>
      <c r="H6" s="91">
        <v>18030118</v>
      </c>
      <c r="I6" s="91">
        <v>14062370</v>
      </c>
      <c r="J6" s="93">
        <f t="shared" si="2"/>
        <v>52347366</v>
      </c>
      <c r="K6" s="94">
        <f t="shared" si="3"/>
        <v>0.15137403048621642</v>
      </c>
      <c r="L6" s="91">
        <v>345814707</v>
      </c>
      <c r="N6" s="98" t="s">
        <v>280</v>
      </c>
      <c r="O6" s="1" t="s">
        <v>138</v>
      </c>
    </row>
    <row r="7" spans="1:22" x14ac:dyDescent="0.2">
      <c r="A7" s="40" t="s">
        <v>91</v>
      </c>
      <c r="B7" s="43">
        <v>5663620</v>
      </c>
      <c r="C7" s="43">
        <v>6635077</v>
      </c>
      <c r="D7" s="43">
        <v>6436414</v>
      </c>
      <c r="E7" s="91">
        <f t="shared" si="0"/>
        <v>18735111</v>
      </c>
      <c r="F7" s="92">
        <f t="shared" si="1"/>
        <v>0.21969053941922045</v>
      </c>
      <c r="G7" s="91">
        <v>3185289</v>
      </c>
      <c r="H7" s="91">
        <v>2264119</v>
      </c>
      <c r="I7" s="91">
        <v>1444798</v>
      </c>
      <c r="J7" s="93">
        <f t="shared" si="2"/>
        <v>6894206</v>
      </c>
      <c r="K7" s="94">
        <f t="shared" si="3"/>
        <v>8.0842426554463762E-2</v>
      </c>
      <c r="L7" s="91">
        <v>85279553</v>
      </c>
    </row>
    <row r="8" spans="1:22" x14ac:dyDescent="0.2">
      <c r="A8" s="75" t="s">
        <v>41</v>
      </c>
      <c r="B8" s="76">
        <v>3988681</v>
      </c>
      <c r="C8" s="76">
        <v>4070777</v>
      </c>
      <c r="D8" s="76">
        <v>3869519</v>
      </c>
      <c r="E8" s="76">
        <f t="shared" si="0"/>
        <v>11928977</v>
      </c>
      <c r="F8" s="77">
        <f t="shared" si="1"/>
        <v>0.14140754297904387</v>
      </c>
      <c r="G8" s="43">
        <v>5079606</v>
      </c>
      <c r="H8" s="43">
        <v>4321028</v>
      </c>
      <c r="I8" s="43">
        <v>3146440</v>
      </c>
      <c r="J8" s="78">
        <f t="shared" si="2"/>
        <v>12547074</v>
      </c>
      <c r="K8" s="79">
        <f t="shared" si="3"/>
        <v>0.14873453992880059</v>
      </c>
      <c r="L8" s="91">
        <v>84358845</v>
      </c>
      <c r="N8" s="80" t="s">
        <v>105</v>
      </c>
      <c r="O8" s="81" t="s">
        <v>106</v>
      </c>
      <c r="P8" s="1" t="s">
        <v>110</v>
      </c>
    </row>
    <row r="9" spans="1:22" x14ac:dyDescent="0.2">
      <c r="A9" s="40" t="s">
        <v>90</v>
      </c>
      <c r="B9" s="41">
        <v>3988681</v>
      </c>
      <c r="C9" s="41">
        <v>4070777</v>
      </c>
      <c r="D9" s="41">
        <v>3869519</v>
      </c>
      <c r="E9" s="91">
        <f t="shared" si="0"/>
        <v>11928977</v>
      </c>
      <c r="F9" s="92">
        <f t="shared" si="1"/>
        <v>0.14140754297904387</v>
      </c>
      <c r="G9" s="91">
        <v>5079606</v>
      </c>
      <c r="H9" s="91">
        <v>4321028</v>
      </c>
      <c r="I9" s="91">
        <v>3146440</v>
      </c>
      <c r="J9" s="93">
        <f t="shared" si="2"/>
        <v>12547074</v>
      </c>
      <c r="K9" s="94">
        <f t="shared" si="3"/>
        <v>0.14873453992880059</v>
      </c>
      <c r="L9" s="91">
        <v>84358845</v>
      </c>
      <c r="N9" s="82" t="s">
        <v>107</v>
      </c>
      <c r="O9" s="83" t="s">
        <v>108</v>
      </c>
      <c r="P9" s="1" t="s">
        <v>109</v>
      </c>
    </row>
    <row r="10" spans="1:22" x14ac:dyDescent="0.2">
      <c r="A10" s="75" t="s">
        <v>46</v>
      </c>
      <c r="B10" s="76">
        <v>3529602</v>
      </c>
      <c r="C10" s="76">
        <v>3965770</v>
      </c>
      <c r="D10" s="76">
        <v>4282290</v>
      </c>
      <c r="E10" s="76">
        <f t="shared" si="0"/>
        <v>11777662</v>
      </c>
      <c r="F10" s="77">
        <f t="shared" si="1"/>
        <v>0.17276144475838279</v>
      </c>
      <c r="G10" s="43">
        <v>3909382</v>
      </c>
      <c r="H10" s="43">
        <v>3712931</v>
      </c>
      <c r="I10" s="43">
        <v>2753444</v>
      </c>
      <c r="J10" s="78">
        <f t="shared" si="2"/>
        <v>10375757</v>
      </c>
      <c r="K10" s="79">
        <f t="shared" si="3"/>
        <v>0.1521975048852568</v>
      </c>
      <c r="L10" s="91">
        <v>68172977</v>
      </c>
    </row>
    <row r="11" spans="1:22" x14ac:dyDescent="0.2">
      <c r="A11" s="75" t="s">
        <v>48</v>
      </c>
      <c r="B11" s="76">
        <v>2085244</v>
      </c>
      <c r="C11" s="76">
        <v>2464447</v>
      </c>
      <c r="D11" s="76">
        <v>2794408</v>
      </c>
      <c r="E11" s="76">
        <f t="shared" si="0"/>
        <v>7344099</v>
      </c>
      <c r="F11" s="77">
        <f t="shared" si="1"/>
        <v>0.12448215975534162</v>
      </c>
      <c r="G11" s="41">
        <v>3601512</v>
      </c>
      <c r="H11" s="41">
        <v>3312180</v>
      </c>
      <c r="I11" s="41">
        <v>2760935</v>
      </c>
      <c r="J11" s="78">
        <f t="shared" si="2"/>
        <v>9674627</v>
      </c>
      <c r="K11" s="79">
        <f t="shared" si="3"/>
        <v>0.16398450834981138</v>
      </c>
      <c r="L11" s="91">
        <v>58997201</v>
      </c>
      <c r="N11" s="1" t="s">
        <v>281</v>
      </c>
      <c r="O11" s="1" t="s">
        <v>282</v>
      </c>
    </row>
    <row r="12" spans="1:22" x14ac:dyDescent="0.2">
      <c r="A12" s="75" t="s">
        <v>45</v>
      </c>
      <c r="B12" s="76">
        <v>1786406</v>
      </c>
      <c r="C12" s="76">
        <v>2221807</v>
      </c>
      <c r="D12" s="76">
        <v>2529002</v>
      </c>
      <c r="E12" s="76">
        <f t="shared" si="0"/>
        <v>6537215</v>
      </c>
      <c r="F12" s="77">
        <f t="shared" si="1"/>
        <v>0.1359502115415126</v>
      </c>
      <c r="G12" s="41">
        <v>2631651</v>
      </c>
      <c r="H12" s="41">
        <v>2271259</v>
      </c>
      <c r="I12" s="41">
        <v>1913012</v>
      </c>
      <c r="J12" s="78">
        <f t="shared" si="2"/>
        <v>6815922</v>
      </c>
      <c r="K12" s="79">
        <f t="shared" si="3"/>
        <v>0.14174629987700416</v>
      </c>
      <c r="L12" s="91">
        <v>48085361</v>
      </c>
    </row>
    <row r="13" spans="1:22" x14ac:dyDescent="0.2">
      <c r="A13" s="84" t="s">
        <v>57</v>
      </c>
      <c r="B13" s="43">
        <v>1745504</v>
      </c>
      <c r="C13" s="43">
        <v>1923273</v>
      </c>
      <c r="D13" s="43">
        <v>1999562</v>
      </c>
      <c r="E13" s="91">
        <f t="shared" si="0"/>
        <v>5668339</v>
      </c>
      <c r="F13" s="92">
        <f t="shared" si="1"/>
        <v>0.15422483853070065</v>
      </c>
      <c r="G13" s="91">
        <v>2490145</v>
      </c>
      <c r="H13" s="91">
        <v>2043138</v>
      </c>
      <c r="I13" s="91">
        <v>1182384</v>
      </c>
      <c r="J13" s="93">
        <f t="shared" si="2"/>
        <v>5715667</v>
      </c>
      <c r="K13" s="94">
        <f t="shared" si="3"/>
        <v>0.15551254435739539</v>
      </c>
      <c r="L13" s="91">
        <v>36753736</v>
      </c>
    </row>
    <row r="14" spans="1:22" x14ac:dyDescent="0.2">
      <c r="A14" s="84" t="s">
        <v>59</v>
      </c>
      <c r="B14" s="43">
        <v>955192</v>
      </c>
      <c r="C14" s="43">
        <v>1032118</v>
      </c>
      <c r="D14" s="43">
        <v>1084068</v>
      </c>
      <c r="E14" s="91">
        <f t="shared" si="0"/>
        <v>3071378</v>
      </c>
      <c r="F14" s="92">
        <f t="shared" si="1"/>
        <v>0.16118870938318769</v>
      </c>
      <c r="G14" s="91">
        <v>1262752</v>
      </c>
      <c r="H14" s="91">
        <v>1028436</v>
      </c>
      <c r="I14" s="91">
        <v>625664</v>
      </c>
      <c r="J14" s="93">
        <f t="shared" si="2"/>
        <v>2916852</v>
      </c>
      <c r="K14" s="94">
        <f t="shared" si="3"/>
        <v>0.15307904443600551</v>
      </c>
      <c r="L14" s="91">
        <v>19054548</v>
      </c>
    </row>
    <row r="15" spans="1:22" x14ac:dyDescent="0.2">
      <c r="A15" s="75" t="s">
        <v>55</v>
      </c>
      <c r="B15" s="76">
        <v>868155</v>
      </c>
      <c r="C15" s="76">
        <v>898651</v>
      </c>
      <c r="D15" s="76">
        <v>960571</v>
      </c>
      <c r="E15" s="76">
        <f t="shared" si="0"/>
        <v>2727377</v>
      </c>
      <c r="F15" s="77">
        <f t="shared" si="1"/>
        <v>0.15312629500017713</v>
      </c>
      <c r="G15" s="43">
        <v>1030621</v>
      </c>
      <c r="H15" s="43">
        <v>927219</v>
      </c>
      <c r="I15" s="43">
        <v>770710</v>
      </c>
      <c r="J15" s="78">
        <f t="shared" si="2"/>
        <v>2728550</v>
      </c>
      <c r="K15" s="79">
        <f t="shared" si="3"/>
        <v>0.15319215210172019</v>
      </c>
      <c r="L15" s="91">
        <v>17811291</v>
      </c>
    </row>
    <row r="16" spans="1:22" x14ac:dyDescent="0.2">
      <c r="A16" s="40" t="s">
        <v>89</v>
      </c>
      <c r="B16" s="43">
        <v>737295</v>
      </c>
      <c r="C16" s="43">
        <v>780319</v>
      </c>
      <c r="D16" s="43">
        <v>801461</v>
      </c>
      <c r="E16" s="91">
        <f t="shared" si="0"/>
        <v>2319075</v>
      </c>
      <c r="F16" s="92">
        <f t="shared" si="1"/>
        <v>0.15741962084209102</v>
      </c>
      <c r="G16" s="91">
        <v>764146</v>
      </c>
      <c r="H16" s="91">
        <v>671491</v>
      </c>
      <c r="I16" s="91">
        <v>586324</v>
      </c>
      <c r="J16" s="93">
        <f t="shared" si="2"/>
        <v>2021961</v>
      </c>
      <c r="K16" s="94">
        <f t="shared" si="3"/>
        <v>0.13725141876717881</v>
      </c>
      <c r="L16" s="91">
        <v>14731804</v>
      </c>
    </row>
    <row r="17" spans="1:12" x14ac:dyDescent="0.2">
      <c r="A17" s="40" t="s">
        <v>88</v>
      </c>
      <c r="B17" s="43">
        <v>635723</v>
      </c>
      <c r="C17" s="43">
        <v>738041</v>
      </c>
      <c r="D17" s="43">
        <v>843156</v>
      </c>
      <c r="E17" s="91">
        <f t="shared" si="0"/>
        <v>2216920</v>
      </c>
      <c r="F17" s="92">
        <f t="shared" si="1"/>
        <v>0.21890868551798162</v>
      </c>
      <c r="G17" s="91">
        <v>396707</v>
      </c>
      <c r="H17" s="91">
        <v>235140</v>
      </c>
      <c r="I17" s="91">
        <v>95494</v>
      </c>
      <c r="J17" s="93">
        <f t="shared" si="2"/>
        <v>727341</v>
      </c>
      <c r="K17" s="94">
        <f t="shared" si="3"/>
        <v>7.1820932750543215E-2</v>
      </c>
      <c r="L17" s="91">
        <v>10127145</v>
      </c>
    </row>
    <row r="18" spans="1:12" x14ac:dyDescent="0.2">
      <c r="A18" s="75" t="s">
        <v>37</v>
      </c>
      <c r="B18" s="76">
        <v>596811</v>
      </c>
      <c r="C18" s="76">
        <v>647951</v>
      </c>
      <c r="D18" s="76">
        <v>693758</v>
      </c>
      <c r="E18" s="76">
        <f t="shared" si="0"/>
        <v>1938520</v>
      </c>
      <c r="F18" s="77">
        <f t="shared" si="1"/>
        <v>0.16508163813796986</v>
      </c>
      <c r="G18" s="43">
        <v>656784</v>
      </c>
      <c r="H18" s="43">
        <v>563450</v>
      </c>
      <c r="I18" s="43">
        <v>448986</v>
      </c>
      <c r="J18" s="78">
        <f t="shared" si="2"/>
        <v>1669220</v>
      </c>
      <c r="K18" s="79">
        <f t="shared" si="3"/>
        <v>0.14214842870471395</v>
      </c>
      <c r="L18" s="91">
        <v>11742796</v>
      </c>
    </row>
    <row r="19" spans="1:12" x14ac:dyDescent="0.2">
      <c r="A19" s="40" t="s">
        <v>63</v>
      </c>
      <c r="B19" s="41">
        <v>576367</v>
      </c>
      <c r="C19" s="41">
        <v>621155</v>
      </c>
      <c r="D19" s="41">
        <v>631571</v>
      </c>
      <c r="E19" s="91">
        <f t="shared" si="0"/>
        <v>1829093</v>
      </c>
      <c r="F19" s="92">
        <f t="shared" si="1"/>
        <v>0.17384244307591007</v>
      </c>
      <c r="G19" s="91">
        <v>542740</v>
      </c>
      <c r="H19" s="91">
        <v>524383</v>
      </c>
      <c r="I19" s="91">
        <v>497667</v>
      </c>
      <c r="J19" s="93">
        <f t="shared" si="2"/>
        <v>1564790</v>
      </c>
      <c r="K19" s="94">
        <f t="shared" si="3"/>
        <v>0.14872229924927455</v>
      </c>
      <c r="L19" s="91">
        <v>10521556</v>
      </c>
    </row>
    <row r="20" spans="1:12" x14ac:dyDescent="0.2">
      <c r="A20" s="40" t="s">
        <v>39</v>
      </c>
      <c r="B20" s="43">
        <v>562545</v>
      </c>
      <c r="C20" s="43">
        <v>584237</v>
      </c>
      <c r="D20" s="43">
        <v>604026</v>
      </c>
      <c r="E20" s="91">
        <f t="shared" si="0"/>
        <v>1750808</v>
      </c>
      <c r="F20" s="92">
        <f t="shared" si="1"/>
        <v>0.16169968235596505</v>
      </c>
      <c r="G20" s="91">
        <v>653033</v>
      </c>
      <c r="H20" s="91">
        <v>612885</v>
      </c>
      <c r="I20" s="91">
        <v>475940</v>
      </c>
      <c r="J20" s="93">
        <f t="shared" si="2"/>
        <v>1741858</v>
      </c>
      <c r="K20" s="94">
        <f t="shared" si="3"/>
        <v>0.16087308563200339</v>
      </c>
      <c r="L20" s="91">
        <v>10827529</v>
      </c>
    </row>
    <row r="21" spans="1:12" x14ac:dyDescent="0.2">
      <c r="A21" s="40" t="s">
        <v>53</v>
      </c>
      <c r="B21" s="41">
        <v>463203</v>
      </c>
      <c r="C21" s="41">
        <v>467571</v>
      </c>
      <c r="D21" s="41">
        <v>462281</v>
      </c>
      <c r="E21" s="91">
        <f t="shared" si="0"/>
        <v>1393055</v>
      </c>
      <c r="F21" s="92">
        <f t="shared" si="1"/>
        <v>0.14511376553374758</v>
      </c>
      <c r="G21" s="91">
        <v>651120</v>
      </c>
      <c r="H21" s="91">
        <v>516114</v>
      </c>
      <c r="I21" s="91">
        <v>371166</v>
      </c>
      <c r="J21" s="93">
        <f t="shared" si="2"/>
        <v>1538400</v>
      </c>
      <c r="K21" s="94">
        <f t="shared" si="3"/>
        <v>0.16025427344729193</v>
      </c>
      <c r="L21" s="91">
        <v>9599744</v>
      </c>
    </row>
    <row r="22" spans="1:12" x14ac:dyDescent="0.2">
      <c r="A22" s="85" t="s">
        <v>44</v>
      </c>
      <c r="B22" s="43">
        <v>404946</v>
      </c>
      <c r="C22" s="43">
        <v>456215</v>
      </c>
      <c r="D22" s="43">
        <v>530198</v>
      </c>
      <c r="E22" s="91">
        <f t="shared" si="0"/>
        <v>1391359</v>
      </c>
      <c r="F22" s="92">
        <f t="shared" si="1"/>
        <v>0.13360489772308037</v>
      </c>
      <c r="G22" s="91">
        <v>634260</v>
      </c>
      <c r="H22" s="91">
        <v>547164</v>
      </c>
      <c r="I22" s="91">
        <v>471914</v>
      </c>
      <c r="J22" s="93">
        <f t="shared" si="2"/>
        <v>1653338</v>
      </c>
      <c r="K22" s="94">
        <f t="shared" si="3"/>
        <v>0.15876136524914294</v>
      </c>
      <c r="L22" s="91">
        <v>10413982</v>
      </c>
    </row>
    <row r="23" spans="1:12" x14ac:dyDescent="0.2">
      <c r="A23" s="85" t="s">
        <v>58</v>
      </c>
      <c r="B23" s="43">
        <v>428501</v>
      </c>
      <c r="C23" s="43">
        <v>437231</v>
      </c>
      <c r="D23" s="43">
        <v>495740</v>
      </c>
      <c r="E23" s="91">
        <f t="shared" si="0"/>
        <v>1361472</v>
      </c>
      <c r="F23" s="92">
        <f t="shared" si="1"/>
        <v>0.1294590724530246</v>
      </c>
      <c r="G23" s="91">
        <v>669746</v>
      </c>
      <c r="H23" s="91">
        <v>618759</v>
      </c>
      <c r="I23" s="91">
        <v>494631</v>
      </c>
      <c r="J23" s="93">
        <f t="shared" si="2"/>
        <v>1783136</v>
      </c>
      <c r="K23" s="94">
        <f t="shared" si="3"/>
        <v>0.1695540801555937</v>
      </c>
      <c r="L23" s="91">
        <v>10516621</v>
      </c>
    </row>
    <row r="24" spans="1:12" x14ac:dyDescent="0.2">
      <c r="A24" s="40" t="s">
        <v>87</v>
      </c>
      <c r="B24" s="43">
        <v>434565</v>
      </c>
      <c r="C24" s="43">
        <v>449428</v>
      </c>
      <c r="D24" s="43">
        <v>442768</v>
      </c>
      <c r="E24" s="91">
        <f t="shared" si="0"/>
        <v>1326761</v>
      </c>
      <c r="F24" s="92">
        <f t="shared" si="1"/>
        <v>0.1505051679535267</v>
      </c>
      <c r="G24" s="91">
        <v>454454</v>
      </c>
      <c r="H24" s="91">
        <v>398769</v>
      </c>
      <c r="I24" s="91">
        <v>352754</v>
      </c>
      <c r="J24" s="93">
        <f t="shared" si="2"/>
        <v>1205977</v>
      </c>
      <c r="K24" s="94">
        <f t="shared" si="3"/>
        <v>0.13680366767872304</v>
      </c>
      <c r="L24" s="91">
        <v>8815385</v>
      </c>
    </row>
    <row r="25" spans="1:12" x14ac:dyDescent="0.2">
      <c r="A25" s="40" t="s">
        <v>56</v>
      </c>
      <c r="B25" s="43">
        <v>431473</v>
      </c>
      <c r="C25" s="43">
        <v>447655</v>
      </c>
      <c r="D25" s="43">
        <v>435916</v>
      </c>
      <c r="E25" s="91">
        <f t="shared" si="0"/>
        <v>1315044</v>
      </c>
      <c r="F25" s="92">
        <f t="shared" si="1"/>
        <v>0.14443458880683668</v>
      </c>
      <c r="G25" s="91">
        <v>499991</v>
      </c>
      <c r="H25" s="91">
        <v>413700</v>
      </c>
      <c r="I25" s="91">
        <v>333298</v>
      </c>
      <c r="J25" s="93">
        <f t="shared" si="2"/>
        <v>1246989</v>
      </c>
      <c r="K25" s="94">
        <f t="shared" si="3"/>
        <v>0.13695993705278947</v>
      </c>
      <c r="L25" s="91">
        <v>9104772</v>
      </c>
    </row>
    <row r="26" spans="1:12" x14ac:dyDescent="0.2">
      <c r="A26" s="86" t="s">
        <v>43</v>
      </c>
      <c r="B26" s="41">
        <v>298007</v>
      </c>
      <c r="C26" s="41">
        <v>341967</v>
      </c>
      <c r="D26" s="41">
        <v>379467</v>
      </c>
      <c r="E26" s="91">
        <f t="shared" si="0"/>
        <v>1019441</v>
      </c>
      <c r="F26" s="92">
        <f t="shared" si="1"/>
        <v>0.19339112322260046</v>
      </c>
      <c r="G26" s="91">
        <v>244141</v>
      </c>
      <c r="H26" s="91">
        <v>208673</v>
      </c>
      <c r="I26" s="91">
        <v>160558</v>
      </c>
      <c r="J26" s="93">
        <f t="shared" si="2"/>
        <v>613372</v>
      </c>
      <c r="K26" s="94">
        <f t="shared" si="3"/>
        <v>0.11635857301530241</v>
      </c>
      <c r="L26" s="91">
        <v>5271395</v>
      </c>
    </row>
    <row r="27" spans="1:12" x14ac:dyDescent="0.2">
      <c r="A27" s="40" t="s">
        <v>71</v>
      </c>
      <c r="B27" s="41">
        <v>313306</v>
      </c>
      <c r="C27" s="41">
        <v>321015</v>
      </c>
      <c r="D27" s="41">
        <v>324065</v>
      </c>
      <c r="E27" s="91">
        <f t="shared" si="0"/>
        <v>958386</v>
      </c>
      <c r="F27" s="92">
        <f t="shared" si="1"/>
        <v>0.14430922618317149</v>
      </c>
      <c r="G27" s="91">
        <v>495087</v>
      </c>
      <c r="H27" s="91">
        <v>438903</v>
      </c>
      <c r="I27" s="91">
        <v>244820</v>
      </c>
      <c r="J27" s="93">
        <f t="shared" si="2"/>
        <v>1178810</v>
      </c>
      <c r="K27" s="94">
        <f t="shared" si="3"/>
        <v>0.17749962845553294</v>
      </c>
      <c r="L27" s="91">
        <v>6641197</v>
      </c>
    </row>
    <row r="28" spans="1:12" x14ac:dyDescent="0.2">
      <c r="A28" s="40" t="s">
        <v>40</v>
      </c>
      <c r="B28" s="41">
        <v>310676</v>
      </c>
      <c r="C28" s="41">
        <v>306909</v>
      </c>
      <c r="D28" s="41">
        <v>329873</v>
      </c>
      <c r="E28" s="91">
        <f t="shared" si="0"/>
        <v>947458</v>
      </c>
      <c r="F28" s="92">
        <f t="shared" si="1"/>
        <v>0.15970221759098036</v>
      </c>
      <c r="G28" s="91">
        <v>325352</v>
      </c>
      <c r="H28" s="91">
        <v>298794</v>
      </c>
      <c r="I28" s="91">
        <v>284851</v>
      </c>
      <c r="J28" s="93">
        <f t="shared" si="2"/>
        <v>908997</v>
      </c>
      <c r="K28" s="94">
        <f t="shared" si="3"/>
        <v>0.15321928432030588</v>
      </c>
      <c r="L28" s="91">
        <v>5932654</v>
      </c>
    </row>
    <row r="29" spans="1:12" x14ac:dyDescent="0.2">
      <c r="A29" s="40" t="s">
        <v>66</v>
      </c>
      <c r="B29" s="41">
        <v>277785</v>
      </c>
      <c r="C29" s="41">
        <v>306608</v>
      </c>
      <c r="D29" s="41">
        <v>331674</v>
      </c>
      <c r="E29" s="91">
        <f t="shared" si="0"/>
        <v>916067</v>
      </c>
      <c r="F29" s="92">
        <f t="shared" si="1"/>
        <v>0.16689190567871942</v>
      </c>
      <c r="G29" s="91">
        <v>288666</v>
      </c>
      <c r="H29" s="91">
        <v>255592</v>
      </c>
      <c r="I29" s="91">
        <v>220843</v>
      </c>
      <c r="J29" s="93">
        <f t="shared" si="2"/>
        <v>765101</v>
      </c>
      <c r="K29" s="94">
        <f t="shared" si="3"/>
        <v>0.13938845513122283</v>
      </c>
      <c r="L29" s="91">
        <v>5488984</v>
      </c>
    </row>
    <row r="30" spans="1:12" x14ac:dyDescent="0.2">
      <c r="A30" s="40" t="s">
        <v>38</v>
      </c>
      <c r="B30" s="41">
        <v>286060</v>
      </c>
      <c r="C30" s="41">
        <v>304395</v>
      </c>
      <c r="D30" s="41">
        <v>322964</v>
      </c>
      <c r="E30" s="91">
        <f t="shared" si="0"/>
        <v>913419</v>
      </c>
      <c r="F30" s="92">
        <f t="shared" si="1"/>
        <v>0.14166564563232528</v>
      </c>
      <c r="G30" s="91">
        <v>454324</v>
      </c>
      <c r="H30" s="91">
        <v>423021</v>
      </c>
      <c r="I30" s="91">
        <v>309750</v>
      </c>
      <c r="J30" s="93">
        <f t="shared" si="2"/>
        <v>1187095</v>
      </c>
      <c r="K30" s="94">
        <f t="shared" si="3"/>
        <v>0.18411110301176697</v>
      </c>
      <c r="L30" s="91">
        <v>6447710</v>
      </c>
    </row>
    <row r="31" spans="1:12" x14ac:dyDescent="0.2">
      <c r="A31" s="40" t="s">
        <v>86</v>
      </c>
      <c r="B31" s="41">
        <v>287918</v>
      </c>
      <c r="C31" s="41">
        <v>295810</v>
      </c>
      <c r="D31" s="41">
        <v>289724</v>
      </c>
      <c r="E31" s="91">
        <f t="shared" si="0"/>
        <v>873452</v>
      </c>
      <c r="F31" s="92">
        <f t="shared" si="1"/>
        <v>0.16089251531464091</v>
      </c>
      <c r="G31" s="91">
        <v>339126</v>
      </c>
      <c r="H31" s="91">
        <v>273445</v>
      </c>
      <c r="I31" s="91">
        <v>169464</v>
      </c>
      <c r="J31" s="93">
        <f t="shared" si="2"/>
        <v>782035</v>
      </c>
      <c r="K31" s="94">
        <f t="shared" si="3"/>
        <v>0.1440532258373502</v>
      </c>
      <c r="L31" s="91">
        <v>5428792</v>
      </c>
    </row>
    <row r="32" spans="1:12" x14ac:dyDescent="0.2">
      <c r="A32" s="40" t="s">
        <v>85</v>
      </c>
      <c r="B32" s="43">
        <v>238282</v>
      </c>
      <c r="C32" s="43">
        <v>285852</v>
      </c>
      <c r="D32" s="43">
        <v>316194</v>
      </c>
      <c r="E32" s="91">
        <f t="shared" si="0"/>
        <v>840328</v>
      </c>
      <c r="F32" s="92">
        <f t="shared" si="1"/>
        <v>0.15103028952348774</v>
      </c>
      <c r="G32" s="91">
        <v>349928</v>
      </c>
      <c r="H32" s="91">
        <v>343733</v>
      </c>
      <c r="I32" s="91">
        <v>273662</v>
      </c>
      <c r="J32" s="93">
        <f t="shared" si="2"/>
        <v>967323</v>
      </c>
      <c r="K32" s="94">
        <f t="shared" si="3"/>
        <v>0.17385481949039985</v>
      </c>
      <c r="L32" s="91">
        <v>5563970</v>
      </c>
    </row>
    <row r="33" spans="1:12" x14ac:dyDescent="0.2">
      <c r="A33" s="40" t="s">
        <v>84</v>
      </c>
      <c r="B33" s="41">
        <v>236122</v>
      </c>
      <c r="C33" s="41">
        <v>280529</v>
      </c>
      <c r="D33" s="41">
        <v>255667</v>
      </c>
      <c r="E33" s="91">
        <f t="shared" si="0"/>
        <v>772318</v>
      </c>
      <c r="F33" s="92">
        <f t="shared" si="1"/>
        <v>0.20670348149280168</v>
      </c>
      <c r="G33" s="91">
        <v>206034</v>
      </c>
      <c r="H33" s="91">
        <v>163337</v>
      </c>
      <c r="I33" s="91">
        <v>86410</v>
      </c>
      <c r="J33" s="93">
        <f t="shared" si="2"/>
        <v>455781</v>
      </c>
      <c r="K33" s="94">
        <f t="shared" si="3"/>
        <v>0.121985399146816</v>
      </c>
      <c r="L33" s="91">
        <v>3736357</v>
      </c>
    </row>
    <row r="34" spans="1:12" x14ac:dyDescent="0.2">
      <c r="A34" s="85" t="s">
        <v>47</v>
      </c>
      <c r="B34" s="41">
        <v>175338</v>
      </c>
      <c r="C34" s="41">
        <v>177702</v>
      </c>
      <c r="D34" s="41">
        <v>195758</v>
      </c>
      <c r="E34" s="91">
        <f t="shared" si="0"/>
        <v>548798</v>
      </c>
      <c r="F34" s="92">
        <f t="shared" si="1"/>
        <v>0.14251184270457717</v>
      </c>
      <c r="G34" s="91">
        <v>279112</v>
      </c>
      <c r="H34" s="91">
        <v>233017</v>
      </c>
      <c r="I34" s="91">
        <v>152313</v>
      </c>
      <c r="J34" s="93">
        <f t="shared" si="2"/>
        <v>664442</v>
      </c>
      <c r="K34" s="94">
        <f t="shared" si="3"/>
        <v>0.1725422720022935</v>
      </c>
      <c r="L34" s="91">
        <v>3850894</v>
      </c>
    </row>
    <row r="35" spans="1:12" x14ac:dyDescent="0.2">
      <c r="A35" s="40" t="s">
        <v>83</v>
      </c>
      <c r="B35" s="41">
        <v>134913</v>
      </c>
      <c r="C35" s="41">
        <v>164081</v>
      </c>
      <c r="D35" s="41">
        <v>154250</v>
      </c>
      <c r="E35" s="91">
        <f t="shared" si="0"/>
        <v>453244</v>
      </c>
      <c r="F35" s="92">
        <f t="shared" si="1"/>
        <v>0.1803770995853958</v>
      </c>
      <c r="G35" s="91">
        <v>162883</v>
      </c>
      <c r="H35" s="91">
        <v>132417</v>
      </c>
      <c r="I35" s="91">
        <v>48112</v>
      </c>
      <c r="J35" s="93">
        <f t="shared" si="2"/>
        <v>343412</v>
      </c>
      <c r="K35" s="94">
        <f t="shared" si="3"/>
        <v>0.13666735913287312</v>
      </c>
      <c r="L35" s="91">
        <v>2512758</v>
      </c>
    </row>
    <row r="36" spans="1:12" x14ac:dyDescent="0.2">
      <c r="A36" s="40" t="s">
        <v>70</v>
      </c>
      <c r="B36" s="43">
        <v>132008</v>
      </c>
      <c r="C36" s="43">
        <v>153358</v>
      </c>
      <c r="D36" s="43">
        <v>157861</v>
      </c>
      <c r="E36" s="91">
        <f t="shared" si="0"/>
        <v>443227</v>
      </c>
      <c r="F36" s="92">
        <f t="shared" si="1"/>
        <v>0.16048570037131782</v>
      </c>
      <c r="G36" s="91">
        <v>162136</v>
      </c>
      <c r="H36" s="91">
        <v>118244</v>
      </c>
      <c r="I36" s="91">
        <v>83573</v>
      </c>
      <c r="J36" s="93">
        <f t="shared" si="2"/>
        <v>363953</v>
      </c>
      <c r="K36" s="94">
        <f t="shared" si="3"/>
        <v>0.1317818005384199</v>
      </c>
      <c r="L36" s="91">
        <v>2761785</v>
      </c>
    </row>
    <row r="37" spans="1:12" x14ac:dyDescent="0.2">
      <c r="A37" s="40" t="s">
        <v>82</v>
      </c>
      <c r="B37" s="41">
        <v>127516</v>
      </c>
      <c r="C37" s="41">
        <v>149626</v>
      </c>
      <c r="D37" s="41">
        <v>149985</v>
      </c>
      <c r="E37" s="91">
        <f t="shared" si="0"/>
        <v>427127</v>
      </c>
      <c r="F37" s="92">
        <f t="shared" si="1"/>
        <v>0.14948732692887184</v>
      </c>
      <c r="G37" s="91">
        <v>169211</v>
      </c>
      <c r="H37" s="91">
        <v>140091</v>
      </c>
      <c r="I37" s="91">
        <v>101487</v>
      </c>
      <c r="J37" s="93">
        <f t="shared" si="2"/>
        <v>410789</v>
      </c>
      <c r="K37" s="94">
        <f t="shared" si="3"/>
        <v>0.14376929939288394</v>
      </c>
      <c r="L37" s="91">
        <v>2857279</v>
      </c>
    </row>
    <row r="38" spans="1:12" x14ac:dyDescent="0.2">
      <c r="A38" s="85" t="s">
        <v>60</v>
      </c>
      <c r="B38" s="43">
        <v>95803</v>
      </c>
      <c r="C38" s="43">
        <v>106853</v>
      </c>
      <c r="D38" s="43">
        <v>114875</v>
      </c>
      <c r="E38" s="91">
        <f t="shared" si="0"/>
        <v>317531</v>
      </c>
      <c r="F38" s="92">
        <f t="shared" si="1"/>
        <v>0.1499930088824982</v>
      </c>
      <c r="G38" s="91">
        <v>138520</v>
      </c>
      <c r="H38" s="91">
        <v>116866</v>
      </c>
      <c r="I38" s="91">
        <v>78079</v>
      </c>
      <c r="J38" s="93">
        <f t="shared" si="2"/>
        <v>333465</v>
      </c>
      <c r="K38" s="94">
        <f t="shared" si="3"/>
        <v>0.15751979714422298</v>
      </c>
      <c r="L38" s="91">
        <v>2116972</v>
      </c>
    </row>
    <row r="39" spans="1:12" x14ac:dyDescent="0.2">
      <c r="A39" s="40" t="s">
        <v>81</v>
      </c>
      <c r="B39" s="43">
        <v>92302</v>
      </c>
      <c r="C39" s="43">
        <v>108481</v>
      </c>
      <c r="D39" s="43">
        <v>107209</v>
      </c>
      <c r="E39" s="91">
        <f t="shared" si="0"/>
        <v>307992</v>
      </c>
      <c r="F39" s="92">
        <f t="shared" si="1"/>
        <v>0.16830586998361707</v>
      </c>
      <c r="G39" s="91">
        <v>115035</v>
      </c>
      <c r="H39" s="91">
        <v>93184</v>
      </c>
      <c r="I39" s="91">
        <v>57840</v>
      </c>
      <c r="J39" s="93">
        <f t="shared" si="2"/>
        <v>266059</v>
      </c>
      <c r="K39" s="94">
        <f t="shared" si="3"/>
        <v>0.14539108633331768</v>
      </c>
      <c r="L39" s="91">
        <v>1829954</v>
      </c>
    </row>
    <row r="40" spans="1:12" x14ac:dyDescent="0.2">
      <c r="A40" s="40" t="s">
        <v>50</v>
      </c>
      <c r="B40" s="43">
        <v>90245</v>
      </c>
      <c r="C40" s="43">
        <v>109480</v>
      </c>
      <c r="D40" s="43">
        <v>100752</v>
      </c>
      <c r="E40" s="91">
        <f t="shared" si="0"/>
        <v>300477</v>
      </c>
      <c r="F40" s="92">
        <f t="shared" si="1"/>
        <v>0.15957287488953845</v>
      </c>
      <c r="G40" s="91">
        <v>115284</v>
      </c>
      <c r="H40" s="91">
        <v>97231</v>
      </c>
      <c r="I40" s="91">
        <v>69031</v>
      </c>
      <c r="J40" s="93">
        <f t="shared" si="2"/>
        <v>281546</v>
      </c>
      <c r="K40" s="94">
        <f t="shared" si="3"/>
        <v>0.14951927979063287</v>
      </c>
      <c r="L40" s="91">
        <v>1883008</v>
      </c>
    </row>
    <row r="41" spans="1:12" x14ac:dyDescent="0.2">
      <c r="A41" s="86" t="s">
        <v>42</v>
      </c>
      <c r="B41" s="43">
        <v>69643</v>
      </c>
      <c r="C41" s="43">
        <v>74693</v>
      </c>
      <c r="D41" s="43">
        <v>79583</v>
      </c>
      <c r="E41" s="91">
        <f t="shared" si="0"/>
        <v>223919</v>
      </c>
      <c r="F41" s="92">
        <f t="shared" si="1"/>
        <v>0.16393705468399952</v>
      </c>
      <c r="G41" s="91">
        <v>80426</v>
      </c>
      <c r="H41" s="91">
        <v>69472</v>
      </c>
      <c r="I41" s="91">
        <v>46368</v>
      </c>
      <c r="J41" s="93">
        <f t="shared" si="2"/>
        <v>196266</v>
      </c>
      <c r="K41" s="94">
        <f t="shared" si="3"/>
        <v>0.14369155799467598</v>
      </c>
      <c r="L41" s="91">
        <v>1365884</v>
      </c>
    </row>
    <row r="42" spans="1:12" x14ac:dyDescent="0.2">
      <c r="A42" s="86" t="s">
        <v>80</v>
      </c>
      <c r="B42" s="41">
        <v>49326</v>
      </c>
      <c r="C42" s="41">
        <v>48631</v>
      </c>
      <c r="D42" s="41">
        <v>50270</v>
      </c>
      <c r="E42" s="91">
        <f t="shared" si="0"/>
        <v>148227</v>
      </c>
      <c r="F42" s="92">
        <f t="shared" si="1"/>
        <v>0.16099363419829021</v>
      </c>
      <c r="G42" s="91">
        <v>45279</v>
      </c>
      <c r="H42" s="91">
        <v>41580</v>
      </c>
      <c r="I42" s="91">
        <v>29481</v>
      </c>
      <c r="J42" s="93">
        <f t="shared" si="2"/>
        <v>116340</v>
      </c>
      <c r="K42" s="94">
        <f t="shared" si="3"/>
        <v>0.12636024072961799</v>
      </c>
      <c r="L42" s="91">
        <v>920701</v>
      </c>
    </row>
    <row r="43" spans="1:12" x14ac:dyDescent="0.2">
      <c r="A43" s="86" t="s">
        <v>68</v>
      </c>
      <c r="B43" s="43">
        <v>35540</v>
      </c>
      <c r="C43" s="43">
        <v>36821</v>
      </c>
      <c r="D43" s="43">
        <v>37869</v>
      </c>
      <c r="E43" s="91">
        <f t="shared" si="0"/>
        <v>110230</v>
      </c>
      <c r="F43" s="92">
        <f t="shared" si="1"/>
        <v>0.1787431388287565</v>
      </c>
      <c r="G43" s="91">
        <v>37024</v>
      </c>
      <c r="H43" s="91">
        <v>29176</v>
      </c>
      <c r="I43" s="91">
        <v>15010</v>
      </c>
      <c r="J43" s="93">
        <f t="shared" si="2"/>
        <v>81210</v>
      </c>
      <c r="K43" s="94">
        <f t="shared" si="3"/>
        <v>0.13168584146133827</v>
      </c>
      <c r="L43" s="91">
        <v>616695</v>
      </c>
    </row>
    <row r="44" spans="1:12" x14ac:dyDescent="0.2">
      <c r="A44" s="40" t="s">
        <v>79</v>
      </c>
      <c r="B44" s="43">
        <v>34071</v>
      </c>
      <c r="C44" s="43">
        <v>35559</v>
      </c>
      <c r="D44" s="43">
        <v>35185</v>
      </c>
      <c r="E44" s="91">
        <f t="shared" si="0"/>
        <v>104815</v>
      </c>
      <c r="F44" s="92">
        <f t="shared" si="1"/>
        <v>0.15861618107501563</v>
      </c>
      <c r="G44" s="91">
        <v>30295</v>
      </c>
      <c r="H44" s="91">
        <v>24075</v>
      </c>
      <c r="I44" s="91">
        <v>17904</v>
      </c>
      <c r="J44" s="93">
        <f t="shared" si="2"/>
        <v>72274</v>
      </c>
      <c r="K44" s="94">
        <f t="shared" si="3"/>
        <v>0.10937199705209825</v>
      </c>
      <c r="L44" s="91">
        <v>660809</v>
      </c>
    </row>
    <row r="45" spans="1:12" x14ac:dyDescent="0.2">
      <c r="A45" s="40" t="s">
        <v>64</v>
      </c>
      <c r="B45" s="41">
        <v>23039</v>
      </c>
      <c r="C45" s="41">
        <v>22402</v>
      </c>
      <c r="D45" s="41">
        <v>25066</v>
      </c>
      <c r="E45" s="91">
        <f t="shared" si="0"/>
        <v>70507</v>
      </c>
      <c r="F45" s="92">
        <f t="shared" si="1"/>
        <v>0.18183248314670492</v>
      </c>
      <c r="G45" s="91">
        <v>18699</v>
      </c>
      <c r="H45" s="91">
        <v>15123</v>
      </c>
      <c r="I45" s="91">
        <v>11097</v>
      </c>
      <c r="J45" s="93">
        <f t="shared" si="2"/>
        <v>44919</v>
      </c>
      <c r="K45" s="94">
        <f t="shared" si="3"/>
        <v>0.11584287106906885</v>
      </c>
      <c r="L45" s="91">
        <v>387758</v>
      </c>
    </row>
    <row r="46" spans="1:12" x14ac:dyDescent="0.2">
      <c r="A46" s="40" t="s">
        <v>54</v>
      </c>
      <c r="B46" s="43">
        <v>22514</v>
      </c>
      <c r="C46" s="43">
        <v>23281</v>
      </c>
      <c r="D46" s="43">
        <v>23187</v>
      </c>
      <c r="E46" s="91">
        <f t="shared" si="0"/>
        <v>68982</v>
      </c>
      <c r="F46" s="92">
        <f t="shared" si="1"/>
        <v>0.12726108797880642</v>
      </c>
      <c r="G46" s="91">
        <v>29115</v>
      </c>
      <c r="H46" s="91">
        <v>27262</v>
      </c>
      <c r="I46" s="91">
        <v>22966</v>
      </c>
      <c r="J46" s="93">
        <f t="shared" si="2"/>
        <v>79343</v>
      </c>
      <c r="K46" s="94">
        <f t="shared" si="3"/>
        <v>0.14637552555017885</v>
      </c>
      <c r="L46" s="91">
        <v>542051</v>
      </c>
    </row>
    <row r="47" spans="1:12" x14ac:dyDescent="0.2">
      <c r="A47" s="40" t="s">
        <v>78</v>
      </c>
      <c r="B47" s="43">
        <v>1906</v>
      </c>
      <c r="C47" s="43">
        <v>1881</v>
      </c>
      <c r="D47" s="43">
        <v>1953</v>
      </c>
      <c r="E47" s="91">
        <f t="shared" si="0"/>
        <v>5740</v>
      </c>
      <c r="F47" s="92">
        <f t="shared" si="1"/>
        <v>0.14466819568011693</v>
      </c>
      <c r="G47" s="91">
        <v>2327</v>
      </c>
      <c r="H47" s="91">
        <v>2007</v>
      </c>
      <c r="I47" s="91">
        <v>1630</v>
      </c>
      <c r="J47" s="93">
        <f t="shared" si="2"/>
        <v>5964</v>
      </c>
      <c r="K47" s="94">
        <f t="shared" si="3"/>
        <v>0.15031378380421906</v>
      </c>
      <c r="L47" s="91">
        <v>39677</v>
      </c>
    </row>
    <row r="48" spans="1:12" x14ac:dyDescent="0.2">
      <c r="I48" s="88"/>
      <c r="J48" s="88"/>
    </row>
    <row r="49" spans="1:10" x14ac:dyDescent="0.2">
      <c r="I49" s="88"/>
      <c r="J49" s="88"/>
    </row>
    <row r="50" spans="1:10" x14ac:dyDescent="0.2">
      <c r="I50" s="88"/>
      <c r="J50" s="88"/>
    </row>
    <row r="51" spans="1:10" x14ac:dyDescent="0.2">
      <c r="I51" s="88"/>
      <c r="J51" s="88"/>
    </row>
    <row r="52" spans="1:10" x14ac:dyDescent="0.2">
      <c r="I52" s="88"/>
      <c r="J52" s="88"/>
    </row>
    <row r="53" spans="1:10" x14ac:dyDescent="0.2">
      <c r="I53" s="88"/>
      <c r="J53" s="88"/>
    </row>
    <row r="54" spans="1:10" x14ac:dyDescent="0.2">
      <c r="I54" s="88"/>
      <c r="J54" s="88"/>
    </row>
    <row r="55" spans="1:10" x14ac:dyDescent="0.2">
      <c r="I55" s="88"/>
      <c r="J55" s="88"/>
    </row>
    <row r="56" spans="1:10" x14ac:dyDescent="0.2">
      <c r="I56" s="88"/>
      <c r="J56" s="88"/>
    </row>
    <row r="57" spans="1:10" x14ac:dyDescent="0.2">
      <c r="I57" s="88"/>
      <c r="J57" s="88"/>
    </row>
    <row r="58" spans="1:10" x14ac:dyDescent="0.2">
      <c r="I58" s="88"/>
      <c r="J58" s="88"/>
    </row>
    <row r="59" spans="1:10" x14ac:dyDescent="0.2">
      <c r="I59" s="88"/>
      <c r="J59" s="88"/>
    </row>
    <row r="60" spans="1:10" x14ac:dyDescent="0.2">
      <c r="I60" s="88"/>
      <c r="J60" s="88"/>
    </row>
    <row r="61" spans="1:10" x14ac:dyDescent="0.2">
      <c r="I61" s="88"/>
      <c r="J61" s="88"/>
    </row>
    <row r="62" spans="1:10" x14ac:dyDescent="0.2">
      <c r="I62" s="88"/>
      <c r="J62" s="88"/>
    </row>
    <row r="63" spans="1:10" x14ac:dyDescent="0.2">
      <c r="I63" s="88"/>
      <c r="J63" s="88"/>
    </row>
    <row r="64" spans="1:10" x14ac:dyDescent="0.2">
      <c r="A64" s="88">
        <v>2023</v>
      </c>
      <c r="B64" s="88"/>
      <c r="C64" s="88"/>
      <c r="D64" s="88"/>
      <c r="E64" s="89"/>
      <c r="F64" s="89"/>
      <c r="G64" s="90"/>
      <c r="H64" s="88"/>
      <c r="I64" s="88"/>
      <c r="J64" s="88"/>
    </row>
    <row r="65" spans="1:10" x14ac:dyDescent="0.2">
      <c r="A65" s="88"/>
      <c r="B65" s="88"/>
      <c r="C65" s="88"/>
      <c r="D65" s="88"/>
      <c r="E65" s="89"/>
      <c r="F65" s="89"/>
      <c r="G65" s="90"/>
      <c r="H65" s="88"/>
      <c r="I65" s="88"/>
      <c r="J65" s="88"/>
    </row>
    <row r="66" spans="1:10" x14ac:dyDescent="0.2">
      <c r="A66" s="88"/>
      <c r="B66" s="88"/>
      <c r="C66" s="88"/>
      <c r="D66" s="88"/>
      <c r="E66" s="89"/>
      <c r="F66" s="89"/>
      <c r="G66" s="90"/>
      <c r="H66" s="88"/>
      <c r="I66" s="88"/>
      <c r="J66" s="88"/>
    </row>
    <row r="67" spans="1:10" x14ac:dyDescent="0.2">
      <c r="A67" s="88"/>
      <c r="B67" s="88"/>
      <c r="C67" s="88"/>
      <c r="D67" s="88"/>
      <c r="E67" s="89"/>
      <c r="F67" s="89"/>
      <c r="G67" s="90" t="s">
        <v>76</v>
      </c>
      <c r="H67" s="88"/>
      <c r="I67" s="88"/>
      <c r="J67" s="88"/>
    </row>
    <row r="68" spans="1:10" x14ac:dyDescent="0.2">
      <c r="A68" s="88"/>
      <c r="B68" s="88"/>
      <c r="C68" s="88"/>
      <c r="D68" s="88"/>
      <c r="E68" s="89"/>
      <c r="F68" s="89"/>
      <c r="G68" s="90"/>
      <c r="H68" s="88"/>
      <c r="I68" s="88" t="s">
        <v>75</v>
      </c>
      <c r="J68" s="88"/>
    </row>
    <row r="69" spans="1:10" x14ac:dyDescent="0.2">
      <c r="A69" s="88"/>
      <c r="B69" s="88"/>
      <c r="C69" s="88"/>
      <c r="D69" s="88"/>
      <c r="E69" s="89"/>
      <c r="F69" s="89"/>
      <c r="G69" s="90"/>
      <c r="H69" s="88"/>
      <c r="I69" s="88"/>
      <c r="J69" s="88"/>
    </row>
    <row r="70" spans="1:10" x14ac:dyDescent="0.2">
      <c r="A70" s="88"/>
      <c r="B70" s="88"/>
      <c r="C70" s="88"/>
      <c r="D70" s="88"/>
      <c r="E70" s="89"/>
      <c r="F70" s="89"/>
      <c r="G70" s="90"/>
      <c r="H70" s="88"/>
      <c r="I70" s="88"/>
      <c r="J70" s="88"/>
    </row>
    <row r="71" spans="1:10" x14ac:dyDescent="0.2">
      <c r="A71" s="88"/>
      <c r="B71" s="88"/>
      <c r="C71" s="88"/>
      <c r="D71" s="88"/>
      <c r="E71" s="89"/>
      <c r="F71" s="89"/>
      <c r="G71" s="90" t="s">
        <v>36</v>
      </c>
      <c r="H71" s="88"/>
      <c r="I71" s="88"/>
      <c r="J71" s="88"/>
    </row>
    <row r="72" spans="1:10" x14ac:dyDescent="0.2">
      <c r="A72" s="88"/>
      <c r="B72" s="88"/>
      <c r="C72" s="88"/>
      <c r="D72" s="88"/>
      <c r="E72" s="89"/>
      <c r="F72" s="89"/>
      <c r="G72" s="90" t="s">
        <v>73</v>
      </c>
      <c r="H72" s="88">
        <v>9.9</v>
      </c>
      <c r="I72" s="88"/>
      <c r="J72" s="88"/>
    </row>
    <row r="73" spans="1:10" x14ac:dyDescent="0.2">
      <c r="A73" s="88"/>
      <c r="B73" s="88"/>
      <c r="C73" s="88"/>
      <c r="D73" s="88"/>
      <c r="E73" s="89"/>
      <c r="F73" s="89"/>
      <c r="G73" s="90" t="s">
        <v>52</v>
      </c>
      <c r="H73" s="88">
        <v>14.9</v>
      </c>
      <c r="I73" s="88"/>
      <c r="J73" s="88"/>
    </row>
    <row r="74" spans="1:10" x14ac:dyDescent="0.2">
      <c r="A74" s="88"/>
      <c r="B74" s="88"/>
      <c r="C74" s="88"/>
      <c r="D74" s="88"/>
      <c r="E74" s="89"/>
      <c r="F74" s="89"/>
      <c r="G74" s="90" t="s">
        <v>64</v>
      </c>
      <c r="H74" s="88">
        <v>15</v>
      </c>
      <c r="I74" s="88"/>
      <c r="J74" s="88"/>
    </row>
    <row r="75" spans="1:10" x14ac:dyDescent="0.2">
      <c r="A75" s="88"/>
      <c r="B75" s="88"/>
      <c r="C75" s="88"/>
      <c r="D75" s="88"/>
      <c r="E75" s="89"/>
      <c r="F75" s="89"/>
      <c r="G75" s="90" t="s">
        <v>43</v>
      </c>
      <c r="H75" s="88">
        <v>15.2</v>
      </c>
      <c r="I75" s="88"/>
      <c r="J75" s="88"/>
    </row>
    <row r="76" spans="1:10" x14ac:dyDescent="0.2">
      <c r="A76" s="88"/>
      <c r="B76" s="88"/>
      <c r="C76" s="88"/>
      <c r="D76" s="88"/>
      <c r="E76" s="89"/>
      <c r="F76" s="89"/>
      <c r="G76" s="90" t="s">
        <v>72</v>
      </c>
      <c r="H76" s="88">
        <v>16.100000000000001</v>
      </c>
      <c r="I76" s="88"/>
      <c r="J76" s="88"/>
    </row>
    <row r="77" spans="1:10" x14ac:dyDescent="0.2">
      <c r="A77" s="88"/>
      <c r="B77" s="88"/>
      <c r="C77" s="88"/>
      <c r="D77" s="88"/>
      <c r="E77" s="89"/>
      <c r="F77" s="89"/>
      <c r="G77" s="90" t="s">
        <v>70</v>
      </c>
      <c r="H77" s="88">
        <v>16.5</v>
      </c>
      <c r="I77" s="88"/>
      <c r="J77" s="88"/>
    </row>
    <row r="78" spans="1:10" x14ac:dyDescent="0.2">
      <c r="A78" s="88"/>
      <c r="B78" s="88"/>
      <c r="C78" s="88"/>
      <c r="D78" s="88"/>
      <c r="E78" s="89"/>
      <c r="F78" s="89"/>
      <c r="G78" s="90" t="s">
        <v>49</v>
      </c>
      <c r="H78" s="88">
        <v>16.600000000000001</v>
      </c>
      <c r="I78" s="88"/>
      <c r="J78" s="88"/>
    </row>
    <row r="79" spans="1:10" x14ac:dyDescent="0.2">
      <c r="A79" s="88"/>
      <c r="B79" s="88"/>
      <c r="C79" s="88"/>
      <c r="D79" s="88"/>
      <c r="E79" s="89"/>
      <c r="F79" s="89"/>
      <c r="G79" s="90" t="s">
        <v>61</v>
      </c>
      <c r="H79" s="88">
        <v>17.899999999999999</v>
      </c>
      <c r="I79" s="88"/>
      <c r="J79" s="88"/>
    </row>
    <row r="80" spans="1:10" x14ac:dyDescent="0.2">
      <c r="A80" s="88"/>
      <c r="B80" s="88"/>
      <c r="C80" s="88"/>
      <c r="D80" s="88"/>
      <c r="E80" s="89"/>
      <c r="F80" s="89"/>
      <c r="G80" s="90" t="s">
        <v>66</v>
      </c>
      <c r="H80" s="88">
        <v>18.399999999999999</v>
      </c>
      <c r="I80" s="88"/>
      <c r="J80" s="88"/>
    </row>
    <row r="81" spans="1:10" x14ac:dyDescent="0.2">
      <c r="A81" s="88"/>
      <c r="B81" s="88"/>
      <c r="C81" s="88"/>
      <c r="D81" s="88"/>
      <c r="E81" s="89"/>
      <c r="F81" s="89"/>
      <c r="G81" s="90" t="s">
        <v>54</v>
      </c>
      <c r="H81" s="88">
        <v>18.600000000000001</v>
      </c>
      <c r="I81" s="88"/>
      <c r="J81" s="88"/>
    </row>
    <row r="82" spans="1:10" x14ac:dyDescent="0.2">
      <c r="A82" s="88"/>
      <c r="B82" s="88"/>
      <c r="C82" s="88"/>
      <c r="D82" s="88"/>
      <c r="E82" s="89"/>
      <c r="F82" s="89"/>
      <c r="G82" s="90" t="s">
        <v>67</v>
      </c>
      <c r="H82" s="88">
        <v>19.2</v>
      </c>
      <c r="I82" s="88"/>
      <c r="J82" s="88"/>
    </row>
    <row r="83" spans="1:10" x14ac:dyDescent="0.2">
      <c r="A83" s="88"/>
      <c r="B83" s="88"/>
      <c r="C83" s="88"/>
      <c r="D83" s="88"/>
      <c r="E83" s="89"/>
      <c r="F83" s="89"/>
      <c r="G83" s="90" t="s">
        <v>56</v>
      </c>
      <c r="H83" s="88">
        <v>19.600000000000001</v>
      </c>
      <c r="I83" s="88"/>
      <c r="J83" s="88"/>
    </row>
    <row r="84" spans="1:10" x14ac:dyDescent="0.2">
      <c r="A84" s="88"/>
      <c r="B84" s="88"/>
      <c r="C84" s="88"/>
      <c r="D84" s="88"/>
      <c r="E84" s="89"/>
      <c r="F84" s="89"/>
      <c r="G84" s="90" t="s">
        <v>65</v>
      </c>
      <c r="H84" s="88">
        <v>19.600000000000001</v>
      </c>
    </row>
    <row r="85" spans="1:10" x14ac:dyDescent="0.2">
      <c r="A85" s="88"/>
      <c r="B85" s="88"/>
      <c r="C85" s="88"/>
      <c r="D85" s="88"/>
      <c r="E85" s="89"/>
      <c r="F85" s="89"/>
      <c r="G85" s="90" t="s">
        <v>37</v>
      </c>
      <c r="H85" s="88">
        <v>19.7</v>
      </c>
    </row>
    <row r="86" spans="1:10" x14ac:dyDescent="0.2">
      <c r="A86" s="88"/>
      <c r="B86" s="88"/>
      <c r="C86" s="88"/>
      <c r="D86" s="88"/>
      <c r="E86" s="89"/>
      <c r="F86" s="89"/>
      <c r="G86" s="90" t="s">
        <v>59</v>
      </c>
      <c r="H86" s="88">
        <v>19.7</v>
      </c>
    </row>
    <row r="87" spans="1:10" x14ac:dyDescent="0.2">
      <c r="A87" s="88"/>
      <c r="B87" s="88"/>
      <c r="C87" s="88"/>
      <c r="D87" s="88"/>
      <c r="E87" s="89"/>
      <c r="F87" s="89"/>
      <c r="G87" s="90" t="s">
        <v>57</v>
      </c>
      <c r="H87" s="88">
        <v>19.899999999999999</v>
      </c>
    </row>
    <row r="88" spans="1:10" x14ac:dyDescent="0.2">
      <c r="A88" s="88"/>
      <c r="B88" s="88"/>
      <c r="C88" s="88"/>
      <c r="D88" s="88"/>
      <c r="E88" s="89"/>
      <c r="F88" s="89"/>
      <c r="G88" s="90" t="s">
        <v>51</v>
      </c>
      <c r="H88" s="88">
        <v>20</v>
      </c>
    </row>
    <row r="89" spans="1:10" x14ac:dyDescent="0.2">
      <c r="A89" s="88"/>
      <c r="B89" s="88"/>
      <c r="C89" s="88"/>
      <c r="D89" s="88"/>
      <c r="E89" s="89"/>
      <c r="F89" s="89"/>
      <c r="G89" s="90" t="s">
        <v>45</v>
      </c>
      <c r="H89" s="88">
        <v>20.100000000000001</v>
      </c>
    </row>
    <row r="90" spans="1:10" x14ac:dyDescent="0.2">
      <c r="A90" s="88"/>
      <c r="B90" s="88"/>
      <c r="C90" s="88"/>
      <c r="D90" s="88"/>
      <c r="E90" s="89"/>
      <c r="F90" s="89"/>
      <c r="G90" s="90" t="s">
        <v>42</v>
      </c>
      <c r="H90" s="88">
        <v>20.2</v>
      </c>
    </row>
    <row r="91" spans="1:10" x14ac:dyDescent="0.2">
      <c r="A91" s="88"/>
      <c r="B91" s="88"/>
      <c r="C91" s="88"/>
      <c r="D91" s="88"/>
      <c r="E91" s="89"/>
      <c r="F91" s="89"/>
      <c r="G91" s="90" t="s">
        <v>55</v>
      </c>
      <c r="H91" s="88">
        <v>20.2</v>
      </c>
    </row>
    <row r="92" spans="1:10" x14ac:dyDescent="0.2">
      <c r="A92" s="88"/>
      <c r="B92" s="88"/>
      <c r="C92" s="88"/>
      <c r="D92" s="88"/>
      <c r="E92" s="89"/>
      <c r="F92" s="89"/>
      <c r="G92" s="90" t="s">
        <v>39</v>
      </c>
      <c r="H92" s="88">
        <v>20.399999999999999</v>
      </c>
    </row>
    <row r="93" spans="1:10" x14ac:dyDescent="0.2">
      <c r="A93" s="88"/>
      <c r="B93" s="88"/>
      <c r="C93" s="88"/>
      <c r="D93" s="88"/>
      <c r="E93" s="89"/>
      <c r="F93" s="89"/>
      <c r="G93" s="90" t="s">
        <v>63</v>
      </c>
      <c r="H93" s="88">
        <v>20.399999999999999</v>
      </c>
    </row>
    <row r="94" spans="1:10" x14ac:dyDescent="0.2">
      <c r="A94" s="88"/>
      <c r="B94" s="88"/>
      <c r="C94" s="88"/>
      <c r="D94" s="88"/>
      <c r="E94" s="89"/>
      <c r="F94" s="89"/>
      <c r="G94" s="90" t="s">
        <v>40</v>
      </c>
      <c r="H94" s="88">
        <v>20.5</v>
      </c>
    </row>
    <row r="95" spans="1:10" x14ac:dyDescent="0.2">
      <c r="A95" s="88"/>
      <c r="B95" s="88"/>
      <c r="C95" s="88"/>
      <c r="D95" s="88"/>
      <c r="E95" s="89"/>
      <c r="F95" s="89"/>
      <c r="G95" s="90" t="s">
        <v>53</v>
      </c>
      <c r="H95" s="88">
        <v>20.5</v>
      </c>
    </row>
    <row r="96" spans="1:10" x14ac:dyDescent="0.2">
      <c r="A96" s="88"/>
      <c r="B96" s="88"/>
      <c r="C96" s="88"/>
      <c r="D96" s="88"/>
      <c r="E96" s="89"/>
      <c r="F96" s="89"/>
      <c r="G96" s="90" t="s">
        <v>50</v>
      </c>
      <c r="H96" s="88">
        <v>21</v>
      </c>
    </row>
    <row r="97" spans="1:8" x14ac:dyDescent="0.2">
      <c r="A97" s="88"/>
      <c r="B97" s="88"/>
      <c r="C97" s="88"/>
      <c r="D97" s="88"/>
      <c r="E97" s="89"/>
      <c r="F97" s="89"/>
      <c r="G97" s="90" t="s">
        <v>46</v>
      </c>
      <c r="H97" s="88">
        <v>21.2</v>
      </c>
    </row>
    <row r="98" spans="1:8" x14ac:dyDescent="0.2">
      <c r="A98" s="88"/>
      <c r="B98" s="88"/>
      <c r="C98" s="88"/>
      <c r="D98" s="88"/>
      <c r="E98" s="89"/>
      <c r="F98" s="89"/>
      <c r="G98" s="90" t="s">
        <v>60</v>
      </c>
      <c r="H98" s="88">
        <v>21.4</v>
      </c>
    </row>
    <row r="99" spans="1:8" x14ac:dyDescent="0.2">
      <c r="A99" s="88"/>
      <c r="B99" s="88"/>
      <c r="C99" s="88"/>
      <c r="D99" s="88"/>
      <c r="E99" s="89"/>
      <c r="F99" s="89"/>
      <c r="G99" s="90" t="s">
        <v>41</v>
      </c>
      <c r="H99" s="88">
        <v>22.1</v>
      </c>
    </row>
    <row r="100" spans="1:8" x14ac:dyDescent="0.2">
      <c r="A100" s="88"/>
      <c r="B100" s="88"/>
      <c r="C100" s="88"/>
      <c r="D100" s="88"/>
      <c r="E100" s="89"/>
      <c r="F100" s="89"/>
      <c r="G100" s="90" t="s">
        <v>71</v>
      </c>
      <c r="H100" s="88">
        <v>22.1</v>
      </c>
    </row>
    <row r="101" spans="1:8" x14ac:dyDescent="0.2">
      <c r="A101" s="88"/>
      <c r="B101" s="88"/>
      <c r="C101" s="88"/>
      <c r="D101" s="88"/>
      <c r="E101" s="89"/>
      <c r="F101" s="89"/>
      <c r="G101" s="90" t="s">
        <v>47</v>
      </c>
      <c r="H101" s="88">
        <v>22.7</v>
      </c>
    </row>
    <row r="102" spans="1:8" x14ac:dyDescent="0.2">
      <c r="A102" s="88"/>
      <c r="B102" s="88"/>
      <c r="C102" s="88"/>
      <c r="D102" s="88"/>
      <c r="E102" s="89"/>
      <c r="F102" s="89"/>
      <c r="G102" s="90" t="s">
        <v>44</v>
      </c>
      <c r="H102" s="88">
        <v>23</v>
      </c>
    </row>
    <row r="103" spans="1:8" x14ac:dyDescent="0.2">
      <c r="A103" s="88"/>
      <c r="B103" s="88"/>
      <c r="C103" s="88"/>
      <c r="D103" s="88"/>
      <c r="E103" s="89"/>
      <c r="F103" s="89"/>
      <c r="G103" s="90" t="s">
        <v>62</v>
      </c>
      <c r="H103" s="88">
        <v>23.3</v>
      </c>
    </row>
    <row r="104" spans="1:8" x14ac:dyDescent="0.2">
      <c r="A104" s="88"/>
      <c r="B104" s="88"/>
      <c r="C104" s="88"/>
      <c r="D104" s="88"/>
      <c r="E104" s="89"/>
      <c r="F104" s="89"/>
      <c r="G104" s="90" t="s">
        <v>38</v>
      </c>
      <c r="H104" s="88">
        <v>23.5</v>
      </c>
    </row>
    <row r="105" spans="1:8" x14ac:dyDescent="0.2">
      <c r="A105" s="88"/>
      <c r="B105" s="88"/>
      <c r="C105" s="88"/>
      <c r="D105" s="88"/>
      <c r="E105" s="89"/>
      <c r="F105" s="89"/>
      <c r="G105" s="90" t="s">
        <v>48</v>
      </c>
      <c r="H105" s="88">
        <v>24</v>
      </c>
    </row>
    <row r="106" spans="1:8" x14ac:dyDescent="0.2">
      <c r="A106" s="88"/>
      <c r="B106" s="88"/>
      <c r="C106" s="88"/>
      <c r="D106" s="88"/>
      <c r="E106" s="89"/>
      <c r="F106" s="89"/>
      <c r="G106" s="90" t="s">
        <v>58</v>
      </c>
      <c r="H106" s="88">
        <v>24</v>
      </c>
    </row>
    <row r="107" spans="1:8" x14ac:dyDescent="0.2">
      <c r="A107" s="88"/>
      <c r="B107" s="88"/>
      <c r="C107" s="88"/>
      <c r="D107" s="88"/>
      <c r="E107" s="89"/>
      <c r="F107" s="89"/>
      <c r="G107" s="90" t="s">
        <v>68</v>
      </c>
      <c r="H107" s="88"/>
    </row>
    <row r="108" spans="1:8" x14ac:dyDescent="0.2">
      <c r="A108" s="88"/>
      <c r="B108" s="88"/>
      <c r="C108" s="88"/>
      <c r="D108" s="88"/>
      <c r="E108" s="89"/>
      <c r="F108" s="89"/>
      <c r="G108" s="90" t="s">
        <v>69</v>
      </c>
      <c r="H108" s="88"/>
    </row>
    <row r="109" spans="1:8" x14ac:dyDescent="0.2">
      <c r="A109" s="88"/>
      <c r="B109" s="88"/>
      <c r="C109" s="88"/>
      <c r="D109" s="88"/>
      <c r="E109" s="89"/>
      <c r="F109" s="89"/>
      <c r="G109" s="90" t="s">
        <v>74</v>
      </c>
      <c r="H109" s="88"/>
    </row>
    <row r="110" spans="1:8" x14ac:dyDescent="0.2">
      <c r="A110" s="88"/>
      <c r="B110" s="88"/>
      <c r="C110" s="88"/>
      <c r="D110" s="88"/>
      <c r="E110" s="89"/>
      <c r="F110" s="89"/>
      <c r="G110" s="90"/>
      <c r="H110" s="88"/>
    </row>
    <row r="111" spans="1:8" x14ac:dyDescent="0.2">
      <c r="A111" s="88"/>
      <c r="B111" s="88"/>
      <c r="C111" s="88"/>
      <c r="D111" s="88"/>
      <c r="E111" s="89"/>
      <c r="F111" s="89"/>
      <c r="G111" s="90"/>
      <c r="H111" s="88"/>
    </row>
    <row r="112" spans="1:8" x14ac:dyDescent="0.2">
      <c r="A112" s="88"/>
      <c r="B112" s="88"/>
      <c r="C112" s="88"/>
      <c r="D112" s="88"/>
      <c r="E112" s="89"/>
      <c r="F112" s="89"/>
      <c r="G112" s="90"/>
      <c r="H112" s="88"/>
    </row>
    <row r="113" spans="1:8" x14ac:dyDescent="0.2">
      <c r="A113" s="88"/>
      <c r="B113" s="88"/>
      <c r="C113" s="88"/>
      <c r="D113" s="88"/>
      <c r="E113" s="89"/>
      <c r="F113" s="89"/>
      <c r="G113" s="90"/>
      <c r="H113" s="88"/>
    </row>
    <row r="114" spans="1:8" x14ac:dyDescent="0.2">
      <c r="A114" s="88"/>
      <c r="B114" s="88"/>
      <c r="C114" s="88"/>
      <c r="D114" s="88"/>
      <c r="E114" s="89"/>
      <c r="F114" s="89"/>
      <c r="G114" s="90"/>
      <c r="H114" s="88"/>
    </row>
    <row r="115" spans="1:8" x14ac:dyDescent="0.2">
      <c r="A115" s="88"/>
      <c r="B115" s="88"/>
      <c r="C115" s="88"/>
      <c r="D115" s="88"/>
      <c r="E115" s="89"/>
      <c r="F115" s="89"/>
      <c r="G115" s="90"/>
      <c r="H115" s="88"/>
    </row>
    <row r="116" spans="1:8" x14ac:dyDescent="0.2">
      <c r="A116" s="88"/>
      <c r="B116" s="88"/>
      <c r="C116" s="88"/>
      <c r="D116" s="88"/>
      <c r="E116" s="89"/>
      <c r="F116" s="89"/>
      <c r="G116" s="90"/>
      <c r="H116" s="88"/>
    </row>
    <row r="117" spans="1:8" x14ac:dyDescent="0.2">
      <c r="A117" s="88"/>
      <c r="B117" s="88"/>
      <c r="C117" s="88"/>
      <c r="D117" s="88"/>
      <c r="E117" s="89"/>
      <c r="F117" s="89"/>
      <c r="G117" s="90"/>
      <c r="H117" s="88"/>
    </row>
    <row r="118" spans="1:8" x14ac:dyDescent="0.2">
      <c r="A118" s="88"/>
      <c r="B118" s="88"/>
      <c r="C118" s="88"/>
      <c r="D118" s="88"/>
      <c r="E118" s="89"/>
      <c r="F118" s="89"/>
      <c r="G118" s="90"/>
      <c r="H118" s="88"/>
    </row>
  </sheetData>
  <sortState xmlns:xlrd2="http://schemas.microsoft.com/office/spreadsheetml/2017/richdata2" ref="A5:K47">
    <sortCondition descending="1" ref="E5:E47"/>
  </sortState>
  <mergeCells count="3">
    <mergeCell ref="D2:G2"/>
    <mergeCell ref="H2:L2"/>
    <mergeCell ref="A1:V1"/>
  </mergeCells>
  <pageMargins left="0.7" right="0.7" top="0.75" bottom="0.75" header="0.3" footer="0.3"/>
  <pageSetup paperSize="9" orientation="portrait" horizontalDpi="0" verticalDpi="0"/>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9</vt:i4>
      </vt:variant>
    </vt:vector>
  </HeadingPairs>
  <TitlesOfParts>
    <vt:vector size="9" baseType="lpstr">
      <vt:lpstr>HOME</vt:lpstr>
      <vt:lpstr>Raw data</vt:lpstr>
      <vt:lpstr>Market</vt:lpstr>
      <vt:lpstr>Demand</vt:lpstr>
      <vt:lpstr>Supply</vt:lpstr>
      <vt:lpstr>Equilibrium</vt:lpstr>
      <vt:lpstr>Mondelez</vt:lpstr>
      <vt:lpstr>||||||</vt:lpstr>
      <vt:lpstr>under 14&amp;over 65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Box, Alif Mahajan Fuhad</dc:creator>
  <cp:lastModifiedBy>Box, Alif Mahajan Fuhad</cp:lastModifiedBy>
  <dcterms:created xsi:type="dcterms:W3CDTF">2024-10-25T10:10:05Z</dcterms:created>
  <dcterms:modified xsi:type="dcterms:W3CDTF">2025-04-23T08:10:51Z</dcterms:modified>
</cp:coreProperties>
</file>