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" sheetId="1" r:id="rId3"/>
    <sheet state="visible" name="CT-6&amp;8" sheetId="2" r:id="rId4"/>
    <sheet state="visible" name="CT- ASM" sheetId="3" r:id="rId5"/>
    <sheet state="visible" name="CT - Punch" sheetId="4" r:id="rId6"/>
    <sheet state="visible" name="CT- QC" sheetId="5" r:id="rId7"/>
    <sheet state="visible" name="Customer" sheetId="6" r:id="rId8"/>
    <sheet state="visible" name="Supplier" sheetId="7" r:id="rId9"/>
    <sheet state="visible" name="Team Information" sheetId="8" r:id="rId10"/>
  </sheets>
  <definedNames/>
  <calcPr/>
</workbook>
</file>

<file path=xl/sharedStrings.xml><?xml version="1.0" encoding="utf-8"?>
<sst xmlns="http://schemas.openxmlformats.org/spreadsheetml/2006/main" count="735" uniqueCount="215">
  <si>
    <t>Quality Data Collection Template</t>
  </si>
  <si>
    <t>Product Types</t>
  </si>
  <si>
    <t>Operator</t>
  </si>
  <si>
    <t xml:space="preserve">Shift 1: </t>
  </si>
  <si>
    <t xml:space="preserve">Shift 2: </t>
  </si>
  <si>
    <t>SD-1</t>
  </si>
  <si>
    <t>SS-1</t>
  </si>
  <si>
    <t>Observer</t>
  </si>
  <si>
    <t>SD-4</t>
  </si>
  <si>
    <t>SS-2</t>
  </si>
  <si>
    <t>Shift</t>
  </si>
  <si>
    <t>Product Type</t>
  </si>
  <si>
    <t>Fig 3 - % Good vs Goal - 6 cm, 8 cm, and Assemble</t>
  </si>
  <si>
    <t>Fig 2 - Number Bad vs Standard - 6 cm, 8 cm, and Assm</t>
  </si>
  <si>
    <t>6.0 cm % Good</t>
  </si>
  <si>
    <t>Percent Good Calculations</t>
  </si>
  <si>
    <t>Border % Good</t>
  </si>
  <si>
    <t>Center Pin % Good</t>
  </si>
  <si>
    <t>6 cm Side</t>
  </si>
  <si>
    <t>8 cm Side</t>
  </si>
  <si>
    <t>Border</t>
  </si>
  <si>
    <t>Point</t>
  </si>
  <si>
    <t>Center Pin</t>
  </si>
  <si>
    <t>Hole Quality</t>
  </si>
  <si>
    <t>Round 1</t>
  </si>
  <si>
    <t>Round 2</t>
  </si>
  <si>
    <t>Round 3</t>
  </si>
  <si>
    <t>Goal</t>
  </si>
  <si>
    <t xml:space="preserve">Target = </t>
  </si>
  <si>
    <t>Z Score</t>
  </si>
  <si>
    <t>% Good</t>
  </si>
  <si>
    <t xml:space="preserve">USL = </t>
  </si>
  <si>
    <t xml:space="preserve">Upper = </t>
  </si>
  <si>
    <t xml:space="preserve">LSL = </t>
  </si>
  <si>
    <t xml:space="preserve">Lower = </t>
  </si>
  <si>
    <t>-</t>
  </si>
  <si>
    <t xml:space="preserve">X-dbar = </t>
  </si>
  <si>
    <t xml:space="preserve">sigma = </t>
  </si>
  <si>
    <t xml:space="preserve">% Good = </t>
  </si>
  <si>
    <t>6.0 cm Process Capability</t>
  </si>
  <si>
    <t>Process Capability</t>
  </si>
  <si>
    <t>Border Process Capability</t>
  </si>
  <si>
    <t>Center Pin Process Capability</t>
  </si>
  <si>
    <t xml:space="preserve">Cp = </t>
  </si>
  <si>
    <t xml:space="preserve">CpkU = </t>
  </si>
  <si>
    <t xml:space="preserve">Cpk = </t>
  </si>
  <si>
    <t xml:space="preserve">CpkL = </t>
  </si>
  <si>
    <t>8.0 cm % Good</t>
  </si>
  <si>
    <t>Point % Good</t>
  </si>
  <si>
    <t>Hole Quality % Good</t>
  </si>
  <si>
    <t>8.0 cm Process Capability</t>
  </si>
  <si>
    <t>Point Process Capability</t>
  </si>
  <si>
    <t>Hole Quality Process Capability</t>
  </si>
  <si>
    <t>6 cm</t>
  </si>
  <si>
    <t>G/B#</t>
  </si>
  <si>
    <t>G/B</t>
  </si>
  <si>
    <t>Item</t>
  </si>
  <si>
    <t xml:space="preserve">Tolerance = </t>
  </si>
  <si>
    <t>6.0 cm Side Run Chart</t>
  </si>
  <si>
    <t>Measurement</t>
  </si>
  <si>
    <t>Target</t>
  </si>
  <si>
    <t>USL</t>
  </si>
  <si>
    <t>LSL</t>
  </si>
  <si>
    <t xml:space="preserve">A_2 = </t>
  </si>
  <si>
    <t>6.0 cm Side Xbar Chart</t>
  </si>
  <si>
    <t>X-bar</t>
  </si>
  <si>
    <t>X-dbar</t>
  </si>
  <si>
    <t>UCLx</t>
  </si>
  <si>
    <t>LCLx</t>
  </si>
  <si>
    <t xml:space="preserve">D_4 = </t>
  </si>
  <si>
    <t xml:space="preserve">D_3 = </t>
  </si>
  <si>
    <t>6.0 cm Side R Chart</t>
  </si>
  <si>
    <t>R</t>
  </si>
  <si>
    <t>R-bar</t>
  </si>
  <si>
    <t>UCLr</t>
  </si>
  <si>
    <t>LCLr</t>
  </si>
  <si>
    <t xml:space="preserve">P-bar = </t>
  </si>
  <si>
    <t xml:space="preserve">3sigmap = </t>
  </si>
  <si>
    <t>6.0 cm Side P Chart</t>
  </si>
  <si>
    <t>Sample #</t>
  </si>
  <si>
    <t>n</t>
  </si>
  <si>
    <t># Defects</t>
  </si>
  <si>
    <t>P</t>
  </si>
  <si>
    <t>P-bar</t>
  </si>
  <si>
    <t>UCLp</t>
  </si>
  <si>
    <t>LCLp</t>
  </si>
  <si>
    <t>8 cm</t>
  </si>
  <si>
    <t>8.0 cm Side Run Chart</t>
  </si>
  <si>
    <t>8.0 cm Side Xbar Chart</t>
  </si>
  <si>
    <t>8.0 cm Side R Chart</t>
  </si>
  <si>
    <t>8.0 cm Side P Chart</t>
  </si>
  <si>
    <t>SS Only</t>
  </si>
  <si>
    <t>Border Run Chart</t>
  </si>
  <si>
    <t>Border Xbar Chart</t>
  </si>
  <si>
    <t>Border R Chart</t>
  </si>
  <si>
    <t>Border P Chart</t>
  </si>
  <si>
    <t>SD Only</t>
  </si>
  <si>
    <t>Point Run Chart</t>
  </si>
  <si>
    <t>Point Xbar Chart</t>
  </si>
  <si>
    <t>Point R Chart</t>
  </si>
  <si>
    <t>Point P Chart</t>
  </si>
  <si>
    <t>Center Pin Run Chart</t>
  </si>
  <si>
    <t>Center Pin Xbar Chart</t>
  </si>
  <si>
    <t>Center Pin R Chart</t>
  </si>
  <si>
    <t>Center Pin P Chart</t>
  </si>
  <si>
    <t>Holes</t>
  </si>
  <si>
    <t>Hole Quality Run Chart</t>
  </si>
  <si>
    <t>Hole Quality Xbar Chart</t>
  </si>
  <si>
    <t>Hole Quality R Chart</t>
  </si>
  <si>
    <t>Hole Quality P Chart</t>
  </si>
  <si>
    <t>Overall G/B#</t>
  </si>
  <si>
    <t>Overall Control</t>
  </si>
  <si>
    <t>Overall Quality P Chart</t>
  </si>
  <si>
    <t>Cycle Time Data Collection 6 cm &amp; 8 cm</t>
  </si>
  <si>
    <t>Worker's name</t>
  </si>
  <si>
    <t>Data Collector's Name</t>
  </si>
  <si>
    <t>Shift 1</t>
  </si>
  <si>
    <t xml:space="preserve"> Shift 2</t>
  </si>
  <si>
    <t>6 cm Cut</t>
  </si>
  <si>
    <t>Sheet</t>
  </si>
  <si>
    <t>Measure</t>
  </si>
  <si>
    <t>Cut</t>
  </si>
  <si>
    <t>Total</t>
  </si>
  <si>
    <t>IDLE Time</t>
  </si>
  <si>
    <t>Min</t>
  </si>
  <si>
    <t>Sec</t>
  </si>
  <si>
    <t>8 cm Cut</t>
  </si>
  <si>
    <t>Cycle Time Data For Assembly</t>
  </si>
  <si>
    <t>ASM</t>
  </si>
  <si>
    <t>Idle</t>
  </si>
  <si>
    <t>Product</t>
  </si>
  <si>
    <t>Assemble</t>
  </si>
  <si>
    <t>Idle Time</t>
  </si>
  <si>
    <t>SD4-1</t>
  </si>
  <si>
    <t>SD4-2</t>
  </si>
  <si>
    <t>SD1-1</t>
  </si>
  <si>
    <t>SD1-2</t>
  </si>
  <si>
    <t>SD1-3</t>
  </si>
  <si>
    <t>SD1-4</t>
  </si>
  <si>
    <t>SD1-5</t>
  </si>
  <si>
    <t>SD1-6</t>
  </si>
  <si>
    <t>SS2-1</t>
  </si>
  <si>
    <t>SS2-2</t>
  </si>
  <si>
    <t>SS2-3</t>
  </si>
  <si>
    <t>SS1-1</t>
  </si>
  <si>
    <t>SS1-2</t>
  </si>
  <si>
    <t>SS1-3</t>
  </si>
  <si>
    <t>SS1-4</t>
  </si>
  <si>
    <t>SS1-5</t>
  </si>
  <si>
    <t>SS1-6</t>
  </si>
  <si>
    <t>SS1-7</t>
  </si>
  <si>
    <t>SS1-8</t>
  </si>
  <si>
    <t>SS1-9</t>
  </si>
  <si>
    <t>SS1-10</t>
  </si>
  <si>
    <t>SD4-3</t>
  </si>
  <si>
    <t>SD4-4</t>
  </si>
  <si>
    <t>SD4-5</t>
  </si>
  <si>
    <t>SD4-6</t>
  </si>
  <si>
    <t>SD4-7</t>
  </si>
  <si>
    <t>SD4-8</t>
  </si>
  <si>
    <t>SD4-9</t>
  </si>
  <si>
    <t>SD4-10</t>
  </si>
  <si>
    <t>Cycle Time Data Collection For Create Access Point (Punch)</t>
  </si>
  <si>
    <t>Shift 1: Kaitlyn</t>
  </si>
  <si>
    <t>Shift 2:Jose</t>
  </si>
  <si>
    <t>Shift 1: Rachel</t>
  </si>
  <si>
    <t>Shift 2: Kaitlyn</t>
  </si>
  <si>
    <t>*Can do work either way, one hole at a time or all measure and all punch</t>
  </si>
  <si>
    <t>CAP</t>
  </si>
  <si>
    <t>SS1</t>
  </si>
  <si>
    <t>SS2</t>
  </si>
  <si>
    <t>SD1</t>
  </si>
  <si>
    <t>SD4</t>
  </si>
  <si>
    <t>Punch</t>
  </si>
  <si>
    <t>Seconds</t>
  </si>
  <si>
    <t>Quality Control Timing</t>
  </si>
  <si>
    <t>1&amp;2</t>
  </si>
  <si>
    <t xml:space="preserve">Part </t>
  </si>
  <si>
    <t>Part</t>
  </si>
  <si>
    <t>Number</t>
  </si>
  <si>
    <t>Products Delivered</t>
  </si>
  <si>
    <t>Lean Machine</t>
  </si>
  <si>
    <t>Company 2</t>
  </si>
  <si>
    <t>Delivered</t>
  </si>
  <si>
    <t>Bad</t>
  </si>
  <si>
    <t>Good</t>
  </si>
  <si>
    <t>Supplier</t>
  </si>
  <si>
    <t>Team Supreme</t>
  </si>
  <si>
    <t>Qntty</t>
  </si>
  <si>
    <t>Price</t>
  </si>
  <si>
    <t>Subtotal</t>
  </si>
  <si>
    <t>White Sheets</t>
  </si>
  <si>
    <t>Pink Sheets</t>
  </si>
  <si>
    <t>Fasteners</t>
  </si>
  <si>
    <t>Tools Leased</t>
  </si>
  <si>
    <t>Scissors</t>
  </si>
  <si>
    <t>Rulers</t>
  </si>
  <si>
    <t>Hole Punch</t>
  </si>
  <si>
    <t>Jigs</t>
  </si>
  <si>
    <t>Overtime</t>
  </si>
  <si>
    <t>Lean Management</t>
  </si>
  <si>
    <t>Professor</t>
  </si>
  <si>
    <t>H. Lowell</t>
  </si>
  <si>
    <t>Team / Company Name:</t>
  </si>
  <si>
    <t>Name</t>
  </si>
  <si>
    <t>Email</t>
  </si>
  <si>
    <t>Position/Role</t>
  </si>
  <si>
    <t>Shift (if/applicable)</t>
  </si>
  <si>
    <t xml:space="preserve">Supplier </t>
  </si>
  <si>
    <t xml:space="preserve">2nd shift </t>
  </si>
  <si>
    <t>Customer</t>
  </si>
  <si>
    <t>Material handler</t>
  </si>
  <si>
    <t>Manager</t>
  </si>
  <si>
    <t xml:space="preserve">QC </t>
  </si>
  <si>
    <t>Cutter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</si>
</sst>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00%"/>
    <numFmt numFmtId="166" formatCode="0.0000"/>
    <numFmt numFmtId="167" formatCode="0.0"/>
    <numFmt numFmtId="168" formatCode="0.00000"/>
    <numFmt numFmtId="169" formatCode="&quot;$&quot;#,##0.00"/>
    <numFmt numFmtId="170" formatCode="&quot;$&quot;#,##0"/>
  </numFmts>
  <fonts count="19">
    <font>
      <sz val="11.0"/>
      <color rgb="FF000000"/>
      <name val="Calibri"/>
    </font>
    <font>
      <b/>
      <u/>
      <sz val="20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11.0"/>
      <name val="Calibri"/>
    </font>
    <font>
      <b/>
      <u/>
      <sz val="22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u/>
      <sz val="20.0"/>
      <color rgb="FF000000"/>
      <name val="Calibri"/>
    </font>
    <font>
      <b/>
      <u/>
      <sz val="20.0"/>
      <color rgb="FF000000"/>
      <name val="Calibri"/>
    </font>
    <font>
      <b/>
      <u/>
      <sz val="11.0"/>
      <name val="Calibri"/>
    </font>
    <font>
      <b/>
      <u/>
      <sz val="11.0"/>
      <name val="Calibri"/>
    </font>
    <font>
      <u/>
      <sz val="11.0"/>
      <name val="Calibri"/>
    </font>
    <font>
      <b/>
      <u/>
      <sz val="11.0"/>
      <name val="Calibri"/>
    </font>
    <font>
      <sz val="11.0"/>
      <color rgb="FF0563C1"/>
      <name val="Calibri"/>
    </font>
    <font>
      <u/>
      <sz val="11.0"/>
      <color rgb="FF0563C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E2EAF3"/>
        <bgColor rgb="FFE2EAF3"/>
      </patternFill>
    </fill>
    <fill>
      <patternFill patternType="solid">
        <fgColor rgb="FFBFBFBF"/>
        <bgColor rgb="FFBFBFBF"/>
      </patternFill>
    </fill>
    <fill>
      <patternFill patternType="solid">
        <fgColor rgb="FFF9CB9C"/>
        <bgColor rgb="FFF9CB9C"/>
      </patternFill>
    </fill>
    <fill>
      <patternFill patternType="solid">
        <fgColor rgb="FFFFCCC2"/>
        <bgColor rgb="FFFFCCC2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</fills>
  <borders count="67">
    <border/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top/>
    </border>
    <border>
      <top/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/>
      <top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 style="thick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/>
    </xf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  <xf borderId="0" fillId="0" fontId="2" numFmtId="0" xfId="0" applyAlignment="1" applyFont="1">
      <alignment vertical="center"/>
    </xf>
    <xf borderId="1" fillId="6" fontId="2" numFmtId="0" xfId="0" applyAlignment="1" applyBorder="1" applyFill="1" applyFont="1">
      <alignment horizontal="right"/>
    </xf>
    <xf borderId="0" fillId="0" fontId="2" numFmtId="0" xfId="0" applyFont="1"/>
    <xf borderId="1" fillId="6" fontId="2" numFmtId="0" xfId="0" applyBorder="1" applyFont="1"/>
    <xf borderId="1" fillId="4" fontId="0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vertical="bottom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7" fontId="5" numFmtId="0" xfId="0" applyAlignment="1" applyFill="1" applyFont="1">
      <alignment horizontal="right"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8" fontId="3" numFmtId="0" xfId="0" applyFill="1" applyFont="1"/>
    <xf borderId="0" fillId="7" fontId="5" numFmtId="0" xfId="0" applyAlignment="1" applyFont="1">
      <alignment vertical="bottom"/>
    </xf>
    <xf borderId="0" fillId="0" fontId="3" numFmtId="0" xfId="0" applyFont="1"/>
    <xf borderId="6" fillId="0" fontId="3" numFmtId="0" xfId="0" applyBorder="1" applyFont="1"/>
    <xf borderId="7" fillId="0" fontId="3" numFmtId="0" xfId="0" applyAlignment="1" applyBorder="1" applyFont="1">
      <alignment horizontal="right" readingOrder="0"/>
    </xf>
    <xf borderId="0" fillId="0" fontId="3" numFmtId="164" xfId="0" applyAlignment="1" applyFont="1" applyNumberFormat="1">
      <alignment horizontal="left"/>
    </xf>
    <xf borderId="3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readingOrder="0"/>
    </xf>
    <xf borderId="8" fillId="0" fontId="3" numFmtId="164" xfId="0" applyAlignment="1" applyBorder="1" applyFont="1" applyNumberFormat="1">
      <alignment horizontal="left" readingOrder="0"/>
    </xf>
    <xf borderId="0" fillId="9" fontId="5" numFmtId="0" xfId="0" applyAlignment="1" applyFill="1" applyFont="1">
      <alignment horizontal="right" readingOrder="0" vertical="bottom"/>
    </xf>
    <xf borderId="0" fillId="9" fontId="5" numFmtId="10" xfId="0" applyAlignment="1" applyFont="1" applyNumberFormat="1">
      <alignment horizontal="right" vertical="bottom"/>
    </xf>
    <xf borderId="0" fillId="0" fontId="5" numFmtId="0" xfId="0" applyAlignment="1" applyFont="1">
      <alignment horizontal="center"/>
    </xf>
    <xf borderId="0" fillId="0" fontId="3" numFmtId="1" xfId="0" applyFont="1" applyNumberFormat="1"/>
    <xf borderId="9" fillId="0" fontId="3" numFmtId="0" xfId="0" applyAlignment="1" applyBorder="1" applyFont="1">
      <alignment horizontal="right"/>
    </xf>
    <xf borderId="10" fillId="0" fontId="3" numFmtId="164" xfId="0" applyAlignment="1" applyBorder="1" applyFont="1" applyNumberFormat="1">
      <alignment horizontal="left"/>
    </xf>
    <xf borderId="9" fillId="0" fontId="3" numFmtId="0" xfId="0" applyBorder="1" applyFont="1"/>
    <xf borderId="8" fillId="0" fontId="3" numFmtId="165" xfId="0" applyAlignment="1" applyBorder="1" applyFont="1" applyNumberFormat="1">
      <alignment horizontal="right"/>
    </xf>
    <xf borderId="9" fillId="0" fontId="3" numFmtId="0" xfId="0" applyAlignment="1" applyBorder="1" applyFont="1">
      <alignment horizontal="right" readingOrder="0"/>
    </xf>
    <xf borderId="0" fillId="10" fontId="5" numFmtId="0" xfId="0" applyAlignment="1" applyFill="1" applyFont="1">
      <alignment horizontal="right" readingOrder="0" vertical="bottom"/>
    </xf>
    <xf borderId="0" fillId="10" fontId="5" numFmtId="10" xfId="0" applyAlignment="1" applyFont="1" applyNumberFormat="1">
      <alignment horizontal="right" vertical="bottom"/>
    </xf>
    <xf borderId="11" fillId="0" fontId="3" numFmtId="165" xfId="0" applyAlignment="1" applyBorder="1" applyFont="1" applyNumberFormat="1">
      <alignment horizontal="right"/>
    </xf>
    <xf borderId="0" fillId="11" fontId="3" numFmtId="0" xfId="0" applyAlignment="1" applyFill="1" applyFont="1">
      <alignment horizontal="right" readingOrder="0"/>
    </xf>
    <xf borderId="0" fillId="11" fontId="3" numFmtId="10" xfId="0" applyFont="1" applyNumberFormat="1"/>
    <xf borderId="0" fillId="11" fontId="3" numFmtId="165" xfId="0" applyFont="1" applyNumberFormat="1"/>
    <xf borderId="0" fillId="0" fontId="3" numFmtId="0" xfId="0" applyFont="1"/>
    <xf borderId="12" fillId="0" fontId="3" numFmtId="0" xfId="0" applyBorder="1" applyFont="1"/>
    <xf borderId="13" fillId="0" fontId="3" numFmtId="0" xfId="0" applyAlignment="1" applyBorder="1" applyFont="1">
      <alignment horizontal="right" readingOrder="0"/>
    </xf>
    <xf borderId="14" fillId="0" fontId="3" numFmtId="164" xfId="0" applyAlignment="1" applyBorder="1" applyFont="1" applyNumberFormat="1">
      <alignment horizontal="left" readingOrder="0"/>
    </xf>
    <xf borderId="14" fillId="6" fontId="3" numFmtId="165" xfId="0" applyAlignment="1" applyBorder="1" applyFont="1" applyNumberFormat="1">
      <alignment horizontal="right"/>
    </xf>
    <xf borderId="14" fillId="0" fontId="3" numFmtId="164" xfId="0" applyAlignment="1" applyBorder="1" applyFont="1" applyNumberFormat="1">
      <alignment horizontal="left"/>
    </xf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horizontal="right" readingOrder="0"/>
    </xf>
    <xf borderId="7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15" fillId="6" fontId="3" numFmtId="164" xfId="0" applyBorder="1" applyFont="1" applyNumberFormat="1"/>
    <xf borderId="15" fillId="0" fontId="3" numFmtId="164" xfId="0" applyBorder="1" applyFont="1" applyNumberFormat="1"/>
    <xf borderId="14" fillId="6" fontId="3" numFmtId="164" xfId="0" applyBorder="1" applyFont="1" applyNumberFormat="1"/>
    <xf borderId="14" fillId="0" fontId="3" numFmtId="164" xfId="0" applyBorder="1" applyFont="1" applyNumberFormat="1"/>
    <xf borderId="15" fillId="0" fontId="3" numFmtId="164" xfId="0" applyAlignment="1" applyBorder="1" applyFont="1" applyNumberFormat="1">
      <alignment horizontal="left" readingOrder="0"/>
    </xf>
    <xf borderId="9" fillId="0" fontId="3" numFmtId="0" xfId="0" applyAlignment="1" applyBorder="1" applyFont="1">
      <alignment horizontal="right" readingOrder="0"/>
    </xf>
    <xf borderId="0" fillId="12" fontId="2" numFmtId="0" xfId="0" applyAlignment="1" applyFill="1" applyFont="1">
      <alignment vertical="center"/>
    </xf>
    <xf borderId="0" fillId="12" fontId="5" numFmtId="0" xfId="0" applyAlignment="1" applyFont="1">
      <alignment horizontal="right" readingOrder="0"/>
    </xf>
    <xf borderId="0" fillId="12" fontId="5" numFmtId="0" xfId="0" applyAlignment="1" applyFont="1">
      <alignment readingOrder="0"/>
    </xf>
    <xf borderId="0" fillId="12" fontId="0" numFmtId="0" xfId="0" applyAlignment="1" applyFont="1">
      <alignment readingOrder="0"/>
    </xf>
    <xf borderId="0" fillId="12" fontId="3" numFmtId="0" xfId="0" applyAlignment="1" applyFont="1">
      <alignment readingOrder="0"/>
    </xf>
    <xf borderId="1" fillId="13" fontId="2" numFmtId="0" xfId="0" applyAlignment="1" applyBorder="1" applyFill="1" applyFont="1">
      <alignment horizontal="left" vertical="center"/>
    </xf>
    <xf borderId="1" fillId="13" fontId="0" numFmtId="1" xfId="0" applyAlignment="1" applyBorder="1" applyFont="1" applyNumberFormat="1">
      <alignment horizontal="right"/>
    </xf>
    <xf borderId="1" fillId="13" fontId="0" numFmtId="1" xfId="0" applyBorder="1" applyFont="1" applyNumberFormat="1"/>
    <xf borderId="1" fillId="6" fontId="0" numFmtId="10" xfId="0" applyBorder="1" applyFont="1" applyNumberFormat="1"/>
    <xf borderId="1" fillId="13" fontId="0" numFmtId="0" xfId="0" applyAlignment="1" applyBorder="1" applyFont="1">
      <alignment horizontal="right"/>
    </xf>
    <xf borderId="0" fillId="14" fontId="0" numFmtId="1" xfId="0" applyFill="1" applyFont="1" applyNumberFormat="1"/>
    <xf borderId="0" fillId="12" fontId="0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horizontal="right"/>
    </xf>
    <xf borderId="0" fillId="12" fontId="0" numFmtId="0" xfId="0" applyAlignment="1" applyFont="1">
      <alignment horizontal="center" shrinkToFit="0" vertical="center" wrapText="1"/>
    </xf>
    <xf borderId="7" fillId="12" fontId="0" numFmtId="0" xfId="0" applyAlignment="1" applyBorder="1" applyFont="1">
      <alignment horizontal="right"/>
    </xf>
    <xf borderId="16" fillId="12" fontId="0" numFmtId="166" xfId="0" applyAlignment="1" applyBorder="1" applyFont="1" applyNumberFormat="1">
      <alignment horizontal="left"/>
    </xf>
    <xf borderId="17" fillId="12" fontId="0" numFmtId="0" xfId="0" applyAlignment="1" applyBorder="1" applyFont="1">
      <alignment horizontal="right"/>
    </xf>
    <xf borderId="15" fillId="12" fontId="0" numFmtId="0" xfId="0" applyAlignment="1" applyBorder="1" applyFont="1">
      <alignment horizontal="left"/>
    </xf>
    <xf borderId="0" fillId="12" fontId="0" numFmtId="0" xfId="0" applyFont="1"/>
    <xf borderId="0" fillId="12" fontId="3" numFmtId="0" xfId="0" applyFont="1"/>
    <xf borderId="18" fillId="12" fontId="0" numFmtId="0" xfId="0" applyAlignment="1" applyBorder="1" applyFont="1">
      <alignment horizontal="center" readingOrder="0" shrinkToFit="0" vertical="center" wrapText="1"/>
    </xf>
    <xf borderId="7" fillId="12" fontId="0" numFmtId="0" xfId="0" applyAlignment="1" applyBorder="1" applyFont="1">
      <alignment horizontal="right" readingOrder="0"/>
    </xf>
    <xf borderId="10" fillId="12" fontId="0" numFmtId="166" xfId="0" applyBorder="1" applyFont="1" applyNumberFormat="1"/>
    <xf borderId="19" fillId="0" fontId="3" numFmtId="0" xfId="0" applyBorder="1" applyFont="1"/>
    <xf borderId="9" fillId="12" fontId="0" numFmtId="0" xfId="0" applyAlignment="1" applyBorder="1" applyFont="1">
      <alignment horizontal="right"/>
    </xf>
    <xf borderId="0" fillId="12" fontId="0" numFmtId="166" xfId="0" applyFont="1" applyNumberFormat="1"/>
    <xf borderId="20" fillId="0" fontId="3" numFmtId="0" xfId="0" applyBorder="1" applyFont="1"/>
    <xf borderId="13" fillId="12" fontId="0" numFmtId="0" xfId="0" applyAlignment="1" applyBorder="1" applyFont="1">
      <alignment horizontal="right"/>
    </xf>
    <xf borderId="21" fillId="12" fontId="0" numFmtId="166" xfId="0" applyBorder="1" applyFont="1" applyNumberFormat="1"/>
    <xf borderId="0" fillId="12" fontId="0" numFmtId="0" xfId="0" applyAlignment="1" applyFont="1">
      <alignment horizontal="right"/>
    </xf>
    <xf borderId="3" fillId="12" fontId="0" numFmtId="0" xfId="0" applyAlignment="1" applyBorder="1" applyFont="1">
      <alignment horizontal="right"/>
    </xf>
    <xf borderId="5" fillId="12" fontId="0" numFmtId="0" xfId="0" applyAlignment="1" applyBorder="1" applyFont="1">
      <alignment horizontal="left"/>
    </xf>
    <xf borderId="18" fillId="12" fontId="0" numFmtId="0" xfId="0" applyAlignment="1" applyBorder="1" applyFont="1">
      <alignment horizontal="center" shrinkToFit="0" vertical="center" wrapText="1"/>
    </xf>
    <xf borderId="22" fillId="12" fontId="0" numFmtId="166" xfId="0" applyBorder="1" applyFont="1" applyNumberFormat="1"/>
    <xf borderId="23" fillId="12" fontId="0" numFmtId="166" xfId="0" applyBorder="1" applyFont="1" applyNumberFormat="1"/>
    <xf borderId="24" fillId="12" fontId="0" numFmtId="166" xfId="0" applyBorder="1" applyFont="1" applyNumberFormat="1"/>
    <xf borderId="25" fillId="12" fontId="0" numFmtId="0" xfId="0" applyAlignment="1" applyBorder="1" applyFont="1">
      <alignment horizontal="left"/>
    </xf>
    <xf borderId="26" fillId="12" fontId="0" numFmtId="0" xfId="0" applyAlignment="1" applyBorder="1" applyFont="1">
      <alignment horizontal="right"/>
    </xf>
    <xf borderId="0" fillId="12" fontId="0" numFmtId="0" xfId="0" applyAlignment="1" applyFont="1">
      <alignment horizontal="right" vertical="center"/>
    </xf>
    <xf borderId="15" fillId="12" fontId="0" numFmtId="166" xfId="0" applyAlignment="1" applyBorder="1" applyFont="1" applyNumberFormat="1">
      <alignment horizontal="left"/>
    </xf>
    <xf borderId="7" fillId="12" fontId="3" numFmtId="0" xfId="0" applyAlignment="1" applyBorder="1" applyFont="1">
      <alignment horizontal="right" readingOrder="0"/>
    </xf>
    <xf borderId="10" fillId="12" fontId="0" numFmtId="0" xfId="0" applyAlignment="1" applyBorder="1" applyFont="1">
      <alignment readingOrder="0"/>
    </xf>
    <xf borderId="10" fillId="12" fontId="0" numFmtId="0" xfId="0" applyBorder="1" applyFont="1"/>
    <xf borderId="15" fillId="12" fontId="0" numFmtId="0" xfId="0" applyBorder="1" applyFont="1"/>
    <xf borderId="9" fillId="12" fontId="0" numFmtId="0" xfId="0" applyAlignment="1" applyBorder="1" applyFont="1">
      <alignment horizontal="right" readingOrder="0"/>
    </xf>
    <xf borderId="8" fillId="12" fontId="0" numFmtId="0" xfId="0" applyAlignment="1" applyBorder="1" applyFont="1">
      <alignment readingOrder="0"/>
    </xf>
    <xf borderId="8" fillId="12" fontId="0" numFmtId="0" xfId="0" applyBorder="1" applyFont="1"/>
    <xf borderId="8" fillId="12" fontId="0" numFmtId="166" xfId="0" applyBorder="1" applyFont="1" applyNumberFormat="1"/>
    <xf borderId="13" fillId="12" fontId="0" numFmtId="0" xfId="0" applyAlignment="1" applyBorder="1" applyFont="1">
      <alignment horizontal="right" readingOrder="0"/>
    </xf>
    <xf borderId="14" fillId="12" fontId="0" numFmtId="166" xfId="0" applyBorder="1" applyFont="1" applyNumberFormat="1"/>
    <xf borderId="0" fillId="15" fontId="2" numFmtId="0" xfId="0" applyAlignment="1" applyFill="1" applyFont="1">
      <alignment vertical="center"/>
    </xf>
    <xf borderId="0" fillId="15" fontId="5" numFmtId="0" xfId="0" applyAlignment="1" applyFont="1">
      <alignment horizontal="right" readingOrder="0"/>
    </xf>
    <xf borderId="0" fillId="15" fontId="5" numFmtId="0" xfId="0" applyAlignment="1" applyFont="1">
      <alignment readingOrder="0"/>
    </xf>
    <xf borderId="0" fillId="15" fontId="3" numFmtId="0" xfId="0" applyAlignment="1" applyFont="1">
      <alignment readingOrder="0"/>
    </xf>
    <xf borderId="0" fillId="15" fontId="0" numFmtId="0" xfId="0" applyAlignment="1" applyFont="1">
      <alignment vertical="center"/>
    </xf>
    <xf borderId="0" fillId="15" fontId="0" numFmtId="0" xfId="0" applyFont="1"/>
    <xf borderId="0" fillId="15" fontId="0" numFmtId="0" xfId="0" applyAlignment="1" applyFont="1">
      <alignment horizontal="right"/>
    </xf>
    <xf borderId="0" fillId="15" fontId="0" numFmtId="0" xfId="0" applyAlignment="1" applyFont="1">
      <alignment horizontal="center" shrinkToFit="0" vertical="center" wrapText="1"/>
    </xf>
    <xf borderId="7" fillId="15" fontId="0" numFmtId="0" xfId="0" applyAlignment="1" applyBorder="1" applyFont="1">
      <alignment horizontal="right"/>
    </xf>
    <xf borderId="16" fillId="15" fontId="0" numFmtId="2" xfId="0" applyAlignment="1" applyBorder="1" applyFont="1" applyNumberFormat="1">
      <alignment horizontal="left" readingOrder="0"/>
    </xf>
    <xf borderId="17" fillId="15" fontId="0" numFmtId="0" xfId="0" applyAlignment="1" applyBorder="1" applyFont="1">
      <alignment horizontal="right"/>
    </xf>
    <xf borderId="15" fillId="15" fontId="0" numFmtId="0" xfId="0" applyAlignment="1" applyBorder="1" applyFont="1">
      <alignment horizontal="left"/>
    </xf>
    <xf borderId="0" fillId="15" fontId="3" numFmtId="0" xfId="0" applyFont="1"/>
    <xf borderId="18" fillId="15" fontId="0" numFmtId="0" xfId="0" applyAlignment="1" applyBorder="1" applyFont="1">
      <alignment horizontal="center" readingOrder="0" shrinkToFit="0" vertical="center" wrapText="1"/>
    </xf>
    <xf borderId="7" fillId="15" fontId="0" numFmtId="0" xfId="0" applyAlignment="1" applyBorder="1" applyFont="1">
      <alignment horizontal="right" readingOrder="0"/>
    </xf>
    <xf borderId="10" fillId="15" fontId="0" numFmtId="166" xfId="0" applyBorder="1" applyFont="1" applyNumberFormat="1"/>
    <xf borderId="9" fillId="15" fontId="0" numFmtId="0" xfId="0" applyAlignment="1" applyBorder="1" applyFont="1">
      <alignment horizontal="right"/>
    </xf>
    <xf borderId="0" fillId="15" fontId="0" numFmtId="166" xfId="0" applyFont="1" applyNumberFormat="1"/>
    <xf borderId="13" fillId="15" fontId="0" numFmtId="0" xfId="0" applyAlignment="1" applyBorder="1" applyFont="1">
      <alignment horizontal="right"/>
    </xf>
    <xf borderId="21" fillId="15" fontId="0" numFmtId="166" xfId="0" applyBorder="1" applyFont="1" applyNumberFormat="1"/>
    <xf borderId="22" fillId="15" fontId="0" numFmtId="166" xfId="0" applyBorder="1" applyFont="1" applyNumberFormat="1"/>
    <xf borderId="15" fillId="15" fontId="0" numFmtId="166" xfId="0" applyBorder="1" applyFont="1" applyNumberFormat="1"/>
    <xf borderId="23" fillId="15" fontId="0" numFmtId="166" xfId="0" applyBorder="1" applyFont="1" applyNumberFormat="1"/>
    <xf borderId="8" fillId="15" fontId="0" numFmtId="166" xfId="0" applyBorder="1" applyFont="1" applyNumberFormat="1"/>
    <xf borderId="24" fillId="15" fontId="0" numFmtId="166" xfId="0" applyBorder="1" applyFont="1" applyNumberFormat="1"/>
    <xf borderId="14" fillId="15" fontId="0" numFmtId="166" xfId="0" applyBorder="1" applyFont="1" applyNumberFormat="1"/>
    <xf borderId="3" fillId="15" fontId="0" numFmtId="0" xfId="0" applyAlignment="1" applyBorder="1" applyFont="1">
      <alignment horizontal="right"/>
    </xf>
    <xf borderId="25" fillId="15" fontId="0" numFmtId="0" xfId="0" applyAlignment="1" applyBorder="1" applyFont="1">
      <alignment horizontal="left"/>
    </xf>
    <xf borderId="26" fillId="15" fontId="0" numFmtId="0" xfId="0" applyAlignment="1" applyBorder="1" applyFont="1">
      <alignment horizontal="right"/>
    </xf>
    <xf borderId="5" fillId="15" fontId="0" numFmtId="0" xfId="0" applyAlignment="1" applyBorder="1" applyFont="1">
      <alignment horizontal="left"/>
    </xf>
    <xf borderId="0" fillId="15" fontId="0" numFmtId="0" xfId="0" applyAlignment="1" applyFont="1">
      <alignment horizontal="right" vertical="center"/>
    </xf>
    <xf borderId="15" fillId="15" fontId="0" numFmtId="166" xfId="0" applyAlignment="1" applyBorder="1" applyFont="1" applyNumberFormat="1">
      <alignment horizontal="left"/>
    </xf>
    <xf borderId="7" fillId="15" fontId="3" numFmtId="0" xfId="0" applyAlignment="1" applyBorder="1" applyFont="1">
      <alignment horizontal="right" readingOrder="0"/>
    </xf>
    <xf borderId="0" fillId="15" fontId="3" numFmtId="0" xfId="0" applyAlignment="1" applyFont="1">
      <alignment horizontal="right"/>
    </xf>
    <xf borderId="10" fillId="15" fontId="0" numFmtId="0" xfId="0" applyAlignment="1" applyBorder="1" applyFont="1">
      <alignment readingOrder="0"/>
    </xf>
    <xf borderId="10" fillId="15" fontId="0" numFmtId="0" xfId="0" applyBorder="1" applyFont="1"/>
    <xf borderId="9" fillId="15" fontId="0" numFmtId="0" xfId="0" applyAlignment="1" applyBorder="1" applyFont="1">
      <alignment horizontal="right" readingOrder="0"/>
    </xf>
    <xf borderId="0" fillId="15" fontId="0" numFmtId="0" xfId="0" applyAlignment="1" applyFont="1">
      <alignment readingOrder="0"/>
    </xf>
    <xf borderId="0" fillId="0" fontId="5" numFmtId="0" xfId="0" applyFont="1"/>
    <xf borderId="13" fillId="15" fontId="0" numFmtId="0" xfId="0" applyAlignment="1" applyBorder="1" applyFont="1">
      <alignment horizontal="right" readingOrder="0"/>
    </xf>
    <xf borderId="0" fillId="0" fontId="5" numFmtId="0" xfId="0" applyAlignment="1" applyFont="1">
      <alignment vertical="center"/>
    </xf>
    <xf borderId="0" fillId="6" fontId="2" numFmtId="0" xfId="0" applyAlignment="1" applyFont="1">
      <alignment readingOrder="0" vertical="center"/>
    </xf>
    <xf borderId="0" fillId="16" fontId="2" numFmtId="0" xfId="0" applyAlignment="1" applyFill="1" applyFont="1">
      <alignment vertical="center"/>
    </xf>
    <xf borderId="0" fillId="16" fontId="3" numFmtId="0" xfId="0" applyAlignment="1" applyFont="1">
      <alignment readingOrder="0"/>
    </xf>
    <xf borderId="0" fillId="16" fontId="5" numFmtId="0" xfId="0" applyAlignment="1" applyFont="1">
      <alignment readingOrder="0"/>
    </xf>
    <xf borderId="1" fillId="6" fontId="0" numFmtId="9" xfId="0" applyBorder="1" applyFont="1" applyNumberFormat="1"/>
    <xf borderId="1" fillId="13" fontId="2" numFmtId="0" xfId="0" applyAlignment="1" applyBorder="1" applyFont="1">
      <alignment vertical="center"/>
    </xf>
    <xf borderId="1" fillId="14" fontId="0" numFmtId="0" xfId="0" applyBorder="1" applyFont="1"/>
    <xf borderId="0" fillId="16" fontId="0" numFmtId="0" xfId="0" applyAlignment="1" applyFont="1">
      <alignment vertical="center"/>
    </xf>
    <xf borderId="0" fillId="16" fontId="0" numFmtId="0" xfId="0" applyAlignment="1" applyFont="1">
      <alignment horizontal="right" readingOrder="0"/>
    </xf>
    <xf borderId="0" fillId="16" fontId="0" numFmtId="0" xfId="0" applyAlignment="1" applyFont="1">
      <alignment readingOrder="0"/>
    </xf>
    <xf borderId="0" fillId="16" fontId="0" numFmtId="0" xfId="0" applyFont="1"/>
    <xf borderId="0" fillId="16" fontId="0" numFmtId="0" xfId="0" applyAlignment="1" applyFont="1">
      <alignment horizontal="center" shrinkToFit="0" vertical="center" wrapText="1"/>
    </xf>
    <xf borderId="7" fillId="16" fontId="0" numFmtId="0" xfId="0" applyAlignment="1" applyBorder="1" applyFont="1">
      <alignment horizontal="right"/>
    </xf>
    <xf borderId="16" fillId="16" fontId="0" numFmtId="2" xfId="0" applyAlignment="1" applyBorder="1" applyFont="1" applyNumberFormat="1">
      <alignment horizontal="left" readingOrder="0"/>
    </xf>
    <xf borderId="17" fillId="16" fontId="0" numFmtId="0" xfId="0" applyAlignment="1" applyBorder="1" applyFont="1">
      <alignment horizontal="right"/>
    </xf>
    <xf borderId="15" fillId="16" fontId="0" numFmtId="0" xfId="0" applyAlignment="1" applyBorder="1" applyFont="1">
      <alignment horizontal="left"/>
    </xf>
    <xf borderId="18" fillId="16" fontId="0" numFmtId="0" xfId="0" applyAlignment="1" applyBorder="1" applyFont="1">
      <alignment horizontal="center" readingOrder="0" shrinkToFit="0" vertical="center" wrapText="1"/>
    </xf>
    <xf borderId="7" fillId="16" fontId="0" numFmtId="0" xfId="0" applyAlignment="1" applyBorder="1" applyFont="1">
      <alignment horizontal="right" readingOrder="0"/>
    </xf>
    <xf borderId="10" fillId="16" fontId="0" numFmtId="166" xfId="0" applyBorder="1" applyFont="1" applyNumberFormat="1"/>
    <xf borderId="9" fillId="16" fontId="0" numFmtId="0" xfId="0" applyAlignment="1" applyBorder="1" applyFont="1">
      <alignment horizontal="right"/>
    </xf>
    <xf borderId="0" fillId="16" fontId="0" numFmtId="166" xfId="0" applyFont="1" applyNumberFormat="1"/>
    <xf borderId="13" fillId="16" fontId="0" numFmtId="0" xfId="0" applyAlignment="1" applyBorder="1" applyFont="1">
      <alignment horizontal="right"/>
    </xf>
    <xf borderId="21" fillId="16" fontId="0" numFmtId="166" xfId="0" applyBorder="1" applyFont="1" applyNumberFormat="1"/>
    <xf borderId="0" fillId="16" fontId="0" numFmtId="0" xfId="0" applyAlignment="1" applyFont="1">
      <alignment horizontal="right"/>
    </xf>
    <xf borderId="22" fillId="16" fontId="0" numFmtId="166" xfId="0" applyBorder="1" applyFont="1" applyNumberFormat="1"/>
    <xf borderId="23" fillId="16" fontId="0" numFmtId="166" xfId="0" applyBorder="1" applyFont="1" applyNumberFormat="1"/>
    <xf borderId="24" fillId="16" fontId="0" numFmtId="166" xfId="0" applyBorder="1" applyFont="1" applyNumberFormat="1"/>
    <xf borderId="3" fillId="16" fontId="0" numFmtId="0" xfId="0" applyAlignment="1" applyBorder="1" applyFont="1">
      <alignment horizontal="right"/>
    </xf>
    <xf borderId="25" fillId="16" fontId="0" numFmtId="0" xfId="0" applyAlignment="1" applyBorder="1" applyFont="1">
      <alignment horizontal="left"/>
    </xf>
    <xf borderId="26" fillId="16" fontId="0" numFmtId="0" xfId="0" applyAlignment="1" applyBorder="1" applyFont="1">
      <alignment horizontal="right"/>
    </xf>
    <xf borderId="5" fillId="16" fontId="0" numFmtId="0" xfId="0" applyAlignment="1" applyBorder="1" applyFont="1">
      <alignment horizontal="left"/>
    </xf>
    <xf borderId="0" fillId="16" fontId="0" numFmtId="0" xfId="0" applyAlignment="1" applyFont="1">
      <alignment horizontal="right" vertical="center"/>
    </xf>
    <xf borderId="15" fillId="16" fontId="0" numFmtId="166" xfId="0" applyAlignment="1" applyBorder="1" applyFont="1" applyNumberFormat="1">
      <alignment horizontal="left"/>
    </xf>
    <xf borderId="7" fillId="16" fontId="3" numFmtId="0" xfId="0" applyAlignment="1" applyBorder="1" applyFont="1">
      <alignment horizontal="right" readingOrder="0"/>
    </xf>
    <xf borderId="10" fillId="16" fontId="0" numFmtId="0" xfId="0" applyAlignment="1" applyBorder="1" applyFont="1">
      <alignment readingOrder="0"/>
    </xf>
    <xf borderId="10" fillId="16" fontId="0" numFmtId="0" xfId="0" applyBorder="1" applyFont="1"/>
    <xf borderId="9" fillId="16" fontId="0" numFmtId="0" xfId="0" applyAlignment="1" applyBorder="1" applyFont="1">
      <alignment horizontal="right" readingOrder="0"/>
    </xf>
    <xf borderId="13" fillId="16" fontId="0" numFmtId="0" xfId="0" applyAlignment="1" applyBorder="1" applyFont="1">
      <alignment horizontal="right" readingOrder="0"/>
    </xf>
    <xf borderId="0" fillId="0" fontId="0" numFmtId="0" xfId="0" applyAlignment="1" applyFont="1">
      <alignment horizontal="right" vertical="center"/>
    </xf>
    <xf borderId="0" fillId="17" fontId="2" numFmtId="0" xfId="0" applyAlignment="1" applyFill="1" applyFont="1">
      <alignment vertical="center"/>
    </xf>
    <xf borderId="0" fillId="17" fontId="5" numFmtId="0" xfId="0" applyAlignment="1" applyFont="1">
      <alignment horizontal="right" readingOrder="0"/>
    </xf>
    <xf borderId="0" fillId="17" fontId="5" numFmtId="0" xfId="0" applyAlignment="1" applyFont="1">
      <alignment readingOrder="0"/>
    </xf>
    <xf borderId="0" fillId="17" fontId="3" numFmtId="0" xfId="0" applyAlignment="1" applyFont="1">
      <alignment readingOrder="0"/>
    </xf>
    <xf borderId="0" fillId="18" fontId="3" numFmtId="0" xfId="0" applyAlignment="1" applyFill="1" applyFont="1">
      <alignment readingOrder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center" shrinkToFit="0" vertical="center" wrapText="1"/>
    </xf>
    <xf borderId="7" fillId="18" fontId="0" numFmtId="0" xfId="0" applyAlignment="1" applyBorder="1" applyFont="1">
      <alignment horizontal="right"/>
    </xf>
    <xf borderId="16" fillId="18" fontId="0" numFmtId="2" xfId="0" applyAlignment="1" applyBorder="1" applyFont="1" applyNumberFormat="1">
      <alignment horizontal="left" readingOrder="0"/>
    </xf>
    <xf borderId="17" fillId="18" fontId="0" numFmtId="0" xfId="0" applyAlignment="1" applyBorder="1" applyFont="1">
      <alignment horizontal="right"/>
    </xf>
    <xf borderId="15" fillId="18" fontId="0" numFmtId="0" xfId="0" applyAlignment="1" applyBorder="1" applyFont="1">
      <alignment horizontal="left"/>
    </xf>
    <xf borderId="18" fillId="18" fontId="0" numFmtId="0" xfId="0" applyAlignment="1" applyBorder="1" applyFont="1">
      <alignment horizontal="center" readingOrder="0" shrinkToFit="0" vertical="center" wrapText="1"/>
    </xf>
    <xf borderId="7" fillId="18" fontId="0" numFmtId="0" xfId="0" applyAlignment="1" applyBorder="1" applyFont="1">
      <alignment horizontal="right" readingOrder="0"/>
    </xf>
    <xf borderId="10" fillId="18" fontId="0" numFmtId="166" xfId="0" applyBorder="1" applyFont="1" applyNumberFormat="1"/>
    <xf borderId="9" fillId="18" fontId="0" numFmtId="0" xfId="0" applyAlignment="1" applyBorder="1" applyFont="1">
      <alignment horizontal="right"/>
    </xf>
    <xf borderId="0" fillId="18" fontId="0" numFmtId="166" xfId="0" applyFont="1" applyNumberFormat="1"/>
    <xf borderId="13" fillId="18" fontId="0" numFmtId="0" xfId="0" applyAlignment="1" applyBorder="1" applyFont="1">
      <alignment horizontal="right"/>
    </xf>
    <xf borderId="21" fillId="18" fontId="0" numFmtId="166" xfId="0" applyBorder="1" applyFont="1" applyNumberFormat="1"/>
    <xf borderId="0" fillId="18" fontId="0" numFmtId="0" xfId="0" applyAlignment="1" applyFont="1">
      <alignment vertical="center"/>
    </xf>
    <xf borderId="0" fillId="18" fontId="0" numFmtId="0" xfId="0" applyAlignment="1" applyFont="1">
      <alignment horizontal="right"/>
    </xf>
    <xf borderId="0" fillId="18" fontId="0" numFmtId="0" xfId="0" applyFont="1"/>
    <xf borderId="0" fillId="18" fontId="3" numFmtId="0" xfId="0" applyFont="1"/>
    <xf borderId="22" fillId="18" fontId="0" numFmtId="166" xfId="0" applyBorder="1" applyFont="1" applyNumberFormat="1"/>
    <xf borderId="23" fillId="18" fontId="0" numFmtId="166" xfId="0" applyBorder="1" applyFont="1" applyNumberFormat="1"/>
    <xf borderId="24" fillId="18" fontId="0" numFmtId="166" xfId="0" applyBorder="1" applyFont="1" applyNumberFormat="1"/>
    <xf borderId="0" fillId="18" fontId="0" numFmtId="0" xfId="0" applyAlignment="1" applyFont="1">
      <alignment horizontal="center" shrinkToFit="0" vertical="center" wrapText="1"/>
    </xf>
    <xf borderId="3" fillId="18" fontId="0" numFmtId="0" xfId="0" applyAlignment="1" applyBorder="1" applyFont="1">
      <alignment horizontal="right"/>
    </xf>
    <xf borderId="25" fillId="18" fontId="0" numFmtId="0" xfId="0" applyAlignment="1" applyBorder="1" applyFont="1">
      <alignment horizontal="left"/>
    </xf>
    <xf borderId="26" fillId="18" fontId="0" numFmtId="0" xfId="0" applyAlignment="1" applyBorder="1" applyFont="1">
      <alignment horizontal="right"/>
    </xf>
    <xf borderId="5" fillId="18" fontId="0" numFmtId="0" xfId="0" applyAlignment="1" applyBorder="1" applyFont="1">
      <alignment horizontal="left"/>
    </xf>
    <xf borderId="0" fillId="18" fontId="0" numFmtId="0" xfId="0" applyAlignment="1" applyFont="1">
      <alignment horizontal="right" vertical="center"/>
    </xf>
    <xf borderId="15" fillId="18" fontId="0" numFmtId="166" xfId="0" applyAlignment="1" applyBorder="1" applyFont="1" applyNumberFormat="1">
      <alignment horizontal="left"/>
    </xf>
    <xf borderId="7" fillId="18" fontId="3" numFmtId="0" xfId="0" applyAlignment="1" applyBorder="1" applyFont="1">
      <alignment horizontal="right" readingOrder="0"/>
    </xf>
    <xf borderId="0" fillId="18" fontId="3" numFmtId="0" xfId="0" applyAlignment="1" applyFont="1">
      <alignment horizontal="right"/>
    </xf>
    <xf borderId="10" fillId="18" fontId="0" numFmtId="0" xfId="0" applyAlignment="1" applyBorder="1" applyFont="1">
      <alignment readingOrder="0"/>
    </xf>
    <xf borderId="10" fillId="18" fontId="0" numFmtId="0" xfId="0" applyBorder="1" applyFont="1"/>
    <xf borderId="9" fillId="18" fontId="0" numFmtId="0" xfId="0" applyAlignment="1" applyBorder="1" applyFont="1">
      <alignment horizontal="right" readingOrder="0"/>
    </xf>
    <xf borderId="0" fillId="18" fontId="0" numFmtId="0" xfId="0" applyAlignment="1" applyFont="1">
      <alignment readingOrder="0"/>
    </xf>
    <xf borderId="0" fillId="18" fontId="5" numFmtId="0" xfId="0" applyFont="1"/>
    <xf borderId="13" fillId="18" fontId="0" numFmtId="0" xfId="0" applyAlignment="1" applyBorder="1" applyFont="1">
      <alignment horizontal="right" readingOrder="0"/>
    </xf>
    <xf borderId="0" fillId="19" fontId="0" numFmtId="0" xfId="0" applyAlignment="1" applyFill="1" applyFont="1">
      <alignment readingOrder="0" vertical="center"/>
    </xf>
    <xf borderId="0" fillId="19" fontId="0" numFmtId="0" xfId="0" applyAlignment="1" applyFont="1">
      <alignment horizontal="right" readingOrder="0"/>
    </xf>
    <xf borderId="0" fillId="19" fontId="0" numFmtId="0" xfId="0" applyAlignment="1" applyFont="1">
      <alignment readingOrder="0"/>
    </xf>
    <xf borderId="0" fillId="19" fontId="3" numFmtId="0" xfId="0" applyAlignment="1" applyFont="1">
      <alignment readingOrder="0"/>
    </xf>
    <xf borderId="0" fillId="19" fontId="0" numFmtId="0" xfId="0" applyAlignment="1" applyFont="1">
      <alignment vertical="center"/>
    </xf>
    <xf borderId="0" fillId="19" fontId="0" numFmtId="0" xfId="0" applyFont="1"/>
    <xf borderId="0" fillId="19" fontId="0" numFmtId="0" xfId="0" applyAlignment="1" applyFont="1">
      <alignment horizontal="right"/>
    </xf>
    <xf borderId="0" fillId="19" fontId="0" numFmtId="0" xfId="0" applyAlignment="1" applyFont="1">
      <alignment horizontal="center" shrinkToFit="0" vertical="center" wrapText="1"/>
    </xf>
    <xf borderId="7" fillId="19" fontId="0" numFmtId="0" xfId="0" applyAlignment="1" applyBorder="1" applyFont="1">
      <alignment horizontal="right"/>
    </xf>
    <xf borderId="16" fillId="19" fontId="0" numFmtId="2" xfId="0" applyAlignment="1" applyBorder="1" applyFont="1" applyNumberFormat="1">
      <alignment horizontal="left" readingOrder="0"/>
    </xf>
    <xf borderId="17" fillId="19" fontId="0" numFmtId="0" xfId="0" applyAlignment="1" applyBorder="1" applyFont="1">
      <alignment horizontal="right"/>
    </xf>
    <xf borderId="15" fillId="19" fontId="0" numFmtId="0" xfId="0" applyAlignment="1" applyBorder="1" applyFont="1">
      <alignment horizontal="left"/>
    </xf>
    <xf borderId="0" fillId="19" fontId="3" numFmtId="0" xfId="0" applyFont="1"/>
    <xf borderId="18" fillId="19" fontId="0" numFmtId="0" xfId="0" applyAlignment="1" applyBorder="1" applyFont="1">
      <alignment horizontal="center" readingOrder="0" shrinkToFit="0" vertical="center" wrapText="1"/>
    </xf>
    <xf borderId="7" fillId="19" fontId="0" numFmtId="0" xfId="0" applyAlignment="1" applyBorder="1" applyFont="1">
      <alignment horizontal="right" readingOrder="0"/>
    </xf>
    <xf borderId="10" fillId="19" fontId="0" numFmtId="166" xfId="0" applyBorder="1" applyFont="1" applyNumberFormat="1"/>
    <xf borderId="9" fillId="19" fontId="0" numFmtId="0" xfId="0" applyAlignment="1" applyBorder="1" applyFont="1">
      <alignment horizontal="right"/>
    </xf>
    <xf borderId="0" fillId="19" fontId="0" numFmtId="166" xfId="0" applyFont="1" applyNumberFormat="1"/>
    <xf borderId="13" fillId="19" fontId="0" numFmtId="0" xfId="0" applyAlignment="1" applyBorder="1" applyFont="1">
      <alignment horizontal="right"/>
    </xf>
    <xf borderId="21" fillId="19" fontId="0" numFmtId="166" xfId="0" applyBorder="1" applyFont="1" applyNumberFormat="1"/>
    <xf borderId="22" fillId="19" fontId="0" numFmtId="166" xfId="0" applyBorder="1" applyFont="1" applyNumberFormat="1"/>
    <xf borderId="23" fillId="19" fontId="0" numFmtId="166" xfId="0" applyBorder="1" applyFont="1" applyNumberFormat="1"/>
    <xf borderId="24" fillId="19" fontId="0" numFmtId="166" xfId="0" applyBorder="1" applyFont="1" applyNumberFormat="1"/>
    <xf borderId="3" fillId="19" fontId="0" numFmtId="0" xfId="0" applyAlignment="1" applyBorder="1" applyFont="1">
      <alignment horizontal="right"/>
    </xf>
    <xf borderId="25" fillId="19" fontId="0" numFmtId="0" xfId="0" applyAlignment="1" applyBorder="1" applyFont="1">
      <alignment horizontal="left"/>
    </xf>
    <xf borderId="26" fillId="19" fontId="0" numFmtId="0" xfId="0" applyAlignment="1" applyBorder="1" applyFont="1">
      <alignment horizontal="right"/>
    </xf>
    <xf borderId="5" fillId="19" fontId="0" numFmtId="0" xfId="0" applyAlignment="1" applyBorder="1" applyFont="1">
      <alignment horizontal="left"/>
    </xf>
    <xf borderId="0" fillId="19" fontId="0" numFmtId="0" xfId="0" applyAlignment="1" applyFont="1">
      <alignment horizontal="right" vertical="center"/>
    </xf>
    <xf borderId="15" fillId="19" fontId="0" numFmtId="166" xfId="0" applyAlignment="1" applyBorder="1" applyFont="1" applyNumberFormat="1">
      <alignment horizontal="left"/>
    </xf>
    <xf borderId="7" fillId="19" fontId="3" numFmtId="0" xfId="0" applyAlignment="1" applyBorder="1" applyFont="1">
      <alignment horizontal="right" readingOrder="0"/>
    </xf>
    <xf borderId="10" fillId="19" fontId="0" numFmtId="0" xfId="0" applyAlignment="1" applyBorder="1" applyFont="1">
      <alignment readingOrder="0"/>
    </xf>
    <xf borderId="10" fillId="19" fontId="0" numFmtId="0" xfId="0" applyBorder="1" applyFont="1"/>
    <xf borderId="9" fillId="19" fontId="0" numFmtId="0" xfId="0" applyAlignment="1" applyBorder="1" applyFont="1">
      <alignment horizontal="right" readingOrder="0"/>
    </xf>
    <xf borderId="13" fillId="19" fontId="0" numFmtId="0" xfId="0" applyAlignment="1" applyBorder="1" applyFont="1">
      <alignment horizontal="right" readingOrder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166" xfId="0" applyAlignment="1" applyFont="1" applyNumberFormat="1">
      <alignment horizontal="right" readingOrder="0"/>
    </xf>
    <xf borderId="0" fillId="0" fontId="0" numFmtId="166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20" fontId="0" numFmtId="167" xfId="0" applyAlignment="1" applyFill="1" applyFont="1" applyNumberFormat="1">
      <alignment horizontal="center" readingOrder="0" shrinkToFit="0" vertical="center" wrapText="1"/>
    </xf>
    <xf borderId="0" fillId="20" fontId="0" numFmtId="167" xfId="0" applyAlignment="1" applyFont="1" applyNumberFormat="1">
      <alignment horizontal="right" readingOrder="0"/>
    </xf>
    <xf borderId="0" fillId="20" fontId="0" numFmtId="167" xfId="0" applyAlignment="1" applyFont="1" applyNumberFormat="1">
      <alignment readingOrder="0"/>
    </xf>
    <xf borderId="0" fillId="20" fontId="3" numFmtId="167" xfId="0" applyAlignment="1" applyFont="1" applyNumberFormat="1">
      <alignment readingOrder="0"/>
    </xf>
    <xf borderId="0" fillId="0" fontId="3" numFmtId="167" xfId="0" applyFont="1" applyNumberFormat="1"/>
    <xf borderId="0" fillId="0" fontId="5" numFmtId="166" xfId="0" applyAlignment="1" applyFont="1" applyNumberFormat="1">
      <alignment vertical="bottom"/>
    </xf>
    <xf borderId="27" fillId="20" fontId="5" numFmtId="1" xfId="0" applyAlignment="1" applyBorder="1" applyFont="1" applyNumberFormat="1">
      <alignment vertical="center"/>
    </xf>
    <xf borderId="28" fillId="20" fontId="5" numFmtId="1" xfId="0" applyAlignment="1" applyBorder="1" applyFont="1" applyNumberFormat="1">
      <alignment vertical="bottom"/>
    </xf>
    <xf borderId="28" fillId="20" fontId="0" numFmtId="1" xfId="0" applyAlignment="1" applyBorder="1" applyFont="1" applyNumberFormat="1">
      <alignment horizontal="right" vertical="bottom"/>
    </xf>
    <xf borderId="27" fillId="20" fontId="0" numFmtId="1" xfId="0" applyAlignment="1" applyBorder="1" applyFont="1" applyNumberFormat="1">
      <alignment horizontal="right" vertical="bottom"/>
    </xf>
    <xf borderId="0" fillId="20" fontId="0" numFmtId="1" xfId="0" applyAlignment="1" applyFont="1" applyNumberFormat="1">
      <alignment horizontal="right" vertical="bottom"/>
    </xf>
    <xf borderId="8" fillId="20" fontId="5" numFmtId="166" xfId="0" applyAlignment="1" applyBorder="1" applyFont="1" applyNumberFormat="1">
      <alignment vertical="center"/>
    </xf>
    <xf borderId="21" fillId="20" fontId="0" numFmtId="166" xfId="0" applyAlignment="1" applyBorder="1" applyFont="1" applyNumberFormat="1">
      <alignment horizontal="right" vertical="bottom"/>
    </xf>
    <xf borderId="29" fillId="20" fontId="0" numFmtId="2" xfId="0" applyAlignment="1" applyBorder="1" applyFont="1" applyNumberFormat="1">
      <alignment readingOrder="0" vertical="bottom"/>
    </xf>
    <xf borderId="14" fillId="20" fontId="0" numFmtId="166" xfId="0" applyAlignment="1" applyBorder="1" applyFont="1" applyNumberFormat="1">
      <alignment vertical="bottom"/>
    </xf>
    <xf borderId="21" fillId="20" fontId="5" numFmtId="166" xfId="0" applyAlignment="1" applyBorder="1" applyFont="1" applyNumberFormat="1">
      <alignment vertical="bottom"/>
    </xf>
    <xf borderId="2" fillId="20" fontId="0" numFmtId="166" xfId="0" applyAlignment="1" applyBorder="1" applyFont="1" applyNumberFormat="1">
      <alignment horizontal="center" readingOrder="0" shrinkToFit="0" vertical="center" wrapText="1"/>
    </xf>
    <xf borderId="0" fillId="20" fontId="0" numFmtId="166" xfId="0" applyAlignment="1" applyFont="1" applyNumberFormat="1">
      <alignment horizontal="right" vertical="bottom"/>
    </xf>
    <xf borderId="0" fillId="20" fontId="5" numFmtId="166" xfId="0" applyAlignment="1" applyFont="1" applyNumberFormat="1">
      <alignment vertical="center"/>
    </xf>
    <xf borderId="0" fillId="20" fontId="5" numFmtId="166" xfId="0" applyAlignment="1" applyFont="1" applyNumberFormat="1">
      <alignment vertical="bottom"/>
    </xf>
    <xf borderId="14" fillId="20" fontId="0" numFmtId="166" xfId="0" applyAlignment="1" applyBorder="1" applyFont="1" applyNumberFormat="1">
      <alignment horizontal="right" vertical="bottom"/>
    </xf>
    <xf borderId="30" fillId="20" fontId="0" numFmtId="166" xfId="0" applyAlignment="1" applyBorder="1" applyFont="1" applyNumberFormat="1">
      <alignment horizontal="right" vertical="bottom"/>
    </xf>
    <xf borderId="31" fillId="20" fontId="0" numFmtId="166" xfId="0" applyAlignment="1" applyBorder="1" applyFont="1" applyNumberFormat="1">
      <alignment horizontal="right" vertical="bottom"/>
    </xf>
    <xf borderId="29" fillId="20" fontId="0" numFmtId="166" xfId="0" applyAlignment="1" applyBorder="1" applyFont="1" applyNumberFormat="1">
      <alignment vertical="bottom"/>
    </xf>
    <xf borderId="8" fillId="20" fontId="0" numFmtId="166" xfId="0" applyAlignment="1" applyBorder="1" applyFont="1" applyNumberFormat="1">
      <alignment horizontal="right" vertical="center"/>
    </xf>
    <xf borderId="21" fillId="20" fontId="5" numFmtId="166" xfId="0" applyAlignment="1" applyBorder="1" applyFont="1" applyNumberFormat="1">
      <alignment horizontal="right" vertical="bottom"/>
    </xf>
    <xf borderId="2" fillId="20" fontId="0" numFmtId="1" xfId="0" applyAlignment="1" applyBorder="1" applyFont="1" applyNumberFormat="1">
      <alignment horizontal="center" readingOrder="0" shrinkToFit="0" vertical="center" wrapText="1"/>
    </xf>
    <xf borderId="0" fillId="20" fontId="5" numFmtId="1" xfId="0" applyAlignment="1" applyFont="1" applyNumberFormat="1">
      <alignment vertical="bottom"/>
    </xf>
    <xf borderId="0" fillId="0" fontId="5" numFmtId="1" xfId="0" applyAlignment="1" applyFont="1" applyNumberFormat="1">
      <alignment vertical="bottom"/>
    </xf>
    <xf borderId="0" fillId="0" fontId="3" numFmtId="168" xfId="0" applyAlignment="1" applyFont="1" applyNumberFormat="1">
      <alignment vertical="center"/>
    </xf>
    <xf borderId="0" fillId="0" fontId="3" numFmtId="168" xfId="0" applyFont="1" applyNumberFormat="1"/>
    <xf borderId="1" fillId="21" fontId="2" numFmtId="0" xfId="0" applyAlignment="1" applyBorder="1" applyFill="1" applyFont="1">
      <alignment horizontal="left" vertical="center"/>
    </xf>
    <xf borderId="1" fillId="21" fontId="0" numFmtId="0" xfId="0" applyAlignment="1" applyBorder="1" applyFont="1">
      <alignment horizontal="right"/>
    </xf>
    <xf borderId="1" fillId="21" fontId="2" numFmtId="0" xfId="0" applyAlignment="1" applyBorder="1" applyFont="1">
      <alignment horizontal="left" shrinkToFit="0" vertical="center" wrapText="1"/>
    </xf>
    <xf borderId="1" fillId="14" fontId="0" numFmtId="0" xfId="0" applyAlignment="1" applyBorder="1" applyFont="1">
      <alignment horizontal="right"/>
    </xf>
    <xf borderId="32" fillId="0" fontId="2" numFmtId="166" xfId="0" applyAlignment="1" applyBorder="1" applyFont="1" applyNumberFormat="1">
      <alignment horizontal="center" readingOrder="0" shrinkToFit="0" vertical="center" wrapText="1"/>
    </xf>
    <xf borderId="33" fillId="6" fontId="0" numFmtId="166" xfId="0" applyAlignment="1" applyBorder="1" applyFont="1" applyNumberFormat="1">
      <alignment horizontal="right" readingOrder="0"/>
    </xf>
    <xf borderId="34" fillId="6" fontId="0" numFmtId="166" xfId="0" applyAlignment="1" applyBorder="1" applyFont="1" applyNumberFormat="1">
      <alignment horizontal="left" readingOrder="0"/>
    </xf>
    <xf borderId="5" fillId="6" fontId="0" numFmtId="166" xfId="0" applyAlignment="1" applyBorder="1" applyFont="1" applyNumberFormat="1">
      <alignment horizontal="left"/>
    </xf>
    <xf borderId="2" fillId="6" fontId="2" numFmtId="0" xfId="0" applyAlignment="1" applyBorder="1" applyFont="1">
      <alignment horizontal="center" readingOrder="0" shrinkToFit="0" vertical="center" wrapText="1"/>
    </xf>
    <xf borderId="35" fillId="6" fontId="0" numFmtId="0" xfId="0" applyAlignment="1" applyBorder="1" applyFont="1">
      <alignment horizontal="right" readingOrder="0"/>
    </xf>
    <xf borderId="36" fillId="6" fontId="0" numFmtId="0" xfId="0" applyAlignment="1" applyBorder="1" applyFont="1">
      <alignment horizontal="right" readingOrder="0"/>
    </xf>
    <xf borderId="36" fillId="6" fontId="0" numFmtId="0" xfId="0" applyAlignment="1" applyBorder="1" applyFont="1">
      <alignment horizontal="right"/>
    </xf>
    <xf borderId="37" fillId="6" fontId="0" numFmtId="0" xfId="0" applyAlignment="1" applyBorder="1" applyFont="1">
      <alignment horizontal="right" readingOrder="0"/>
    </xf>
    <xf borderId="1" fillId="6" fontId="0" numFmtId="0" xfId="0" applyAlignment="1" applyBorder="1" applyFont="1">
      <alignment horizontal="right" readingOrder="0"/>
    </xf>
    <xf borderId="1" fillId="6" fontId="0" numFmtId="0" xfId="0" applyAlignment="1" applyBorder="1" applyFont="1">
      <alignment horizontal="right"/>
    </xf>
    <xf borderId="37" fillId="6" fontId="0" numFmtId="166" xfId="0" applyAlignment="1" applyBorder="1" applyFont="1" applyNumberFormat="1">
      <alignment horizontal="right" readingOrder="0"/>
    </xf>
    <xf borderId="1" fillId="6" fontId="0" numFmtId="166" xfId="0" applyAlignment="1" applyBorder="1" applyFont="1" applyNumberFormat="1">
      <alignment horizontal="right"/>
    </xf>
    <xf borderId="9" fillId="6" fontId="0" numFmtId="166" xfId="0" applyAlignment="1" applyBorder="1" applyFont="1" applyNumberFormat="1">
      <alignment horizontal="right" readingOrder="0"/>
    </xf>
    <xf borderId="0" fillId="6" fontId="0" numFmtId="166" xfId="0" applyFont="1" applyNumberFormat="1"/>
    <xf borderId="13" fillId="6" fontId="0" numFmtId="166" xfId="0" applyAlignment="1" applyBorder="1" applyFont="1" applyNumberFormat="1">
      <alignment horizontal="right" readingOrder="0"/>
    </xf>
    <xf borderId="21" fillId="6" fontId="0" numFmtId="166" xfId="0" applyBorder="1" applyFont="1" applyNumberFormat="1"/>
    <xf borderId="38" fillId="6" fontId="0" numFmtId="166" xfId="0" applyAlignment="1" applyBorder="1" applyFont="1" applyNumberFormat="1">
      <alignment horizontal="right"/>
    </xf>
    <xf borderId="0" fillId="0" fontId="6" numFmtId="0" xfId="0" applyFont="1"/>
    <xf borderId="1" fillId="22" fontId="7" numFmtId="0" xfId="0" applyBorder="1" applyFill="1" applyFont="1"/>
    <xf borderId="0" fillId="0" fontId="8" numFmtId="0" xfId="0" applyFont="1"/>
    <xf borderId="18" fillId="0" fontId="0" numFmtId="0" xfId="0" applyBorder="1" applyFont="1"/>
    <xf borderId="39" fillId="0" fontId="0" numFmtId="0" xfId="0" applyBorder="1" applyFont="1"/>
    <xf borderId="40" fillId="18" fontId="0" numFmtId="0" xfId="0" applyBorder="1" applyFont="1"/>
    <xf borderId="40" fillId="23" fontId="0" numFmtId="0" xfId="0" applyBorder="1" applyFill="1" applyFont="1"/>
    <xf borderId="20" fillId="0" fontId="0" numFmtId="0" xfId="0" applyBorder="1" applyFont="1"/>
    <xf borderId="41" fillId="0" fontId="0" numFmtId="0" xfId="0" applyBorder="1" applyFont="1"/>
    <xf borderId="42" fillId="18" fontId="0" numFmtId="0" xfId="0" applyBorder="1" applyFont="1"/>
    <xf borderId="42" fillId="23" fontId="0" numFmtId="0" xfId="0" applyBorder="1" applyFont="1"/>
    <xf borderId="43" fillId="0" fontId="0" numFmtId="0" xfId="0" applyBorder="1" applyFont="1"/>
    <xf borderId="44" fillId="18" fontId="0" numFmtId="0" xfId="0" applyBorder="1" applyFont="1"/>
    <xf borderId="45" fillId="0" fontId="0" numFmtId="0" xfId="0" applyBorder="1" applyFont="1"/>
    <xf borderId="44" fillId="23" fontId="0" numFmtId="0" xfId="0" applyBorder="1" applyFont="1"/>
    <xf borderId="0" fillId="0" fontId="9" numFmtId="0" xfId="0" applyFont="1"/>
    <xf borderId="46" fillId="0" fontId="0" numFmtId="0" xfId="0" applyBorder="1" applyFont="1"/>
    <xf borderId="18" fillId="0" fontId="8" numFmtId="0" xfId="0" applyBorder="1" applyFont="1"/>
    <xf borderId="39" fillId="0" fontId="8" numFmtId="0" xfId="0" applyBorder="1" applyFont="1"/>
    <xf borderId="47" fillId="0" fontId="0" numFmtId="0" xfId="0" applyBorder="1" applyFont="1"/>
    <xf borderId="19" fillId="0" fontId="0" numFmtId="0" xfId="0" applyBorder="1" applyFont="1"/>
    <xf borderId="48" fillId="0" fontId="0" numFmtId="0" xfId="0" applyBorder="1" applyFont="1"/>
    <xf borderId="49" fillId="0" fontId="0" numFmtId="0" xfId="0" applyBorder="1" applyFont="1"/>
    <xf borderId="48" fillId="0" fontId="0" numFmtId="0" xfId="0" applyAlignment="1" applyBorder="1" applyFont="1">
      <alignment readingOrder="0"/>
    </xf>
    <xf borderId="50" fillId="23" fontId="0" numFmtId="0" xfId="0" applyBorder="1" applyFont="1"/>
    <xf borderId="48" fillId="23" fontId="0" numFmtId="0" xfId="0" applyBorder="1" applyFont="1"/>
    <xf borderId="41" fillId="0" fontId="0" numFmtId="0" xfId="0" applyAlignment="1" applyBorder="1" applyFont="1">
      <alignment readingOrder="0"/>
    </xf>
    <xf borderId="49" fillId="0" fontId="0" numFmtId="0" xfId="0" applyAlignment="1" applyBorder="1" applyFont="1">
      <alignment readingOrder="0"/>
    </xf>
    <xf borderId="49" fillId="23" fontId="0" numFmtId="0" xfId="0" applyBorder="1" applyFont="1"/>
    <xf borderId="1" fillId="3" fontId="4" numFmtId="0" xfId="0" applyBorder="1" applyFont="1"/>
    <xf borderId="1" fillId="5" fontId="2" numFmtId="0" xfId="0" applyBorder="1" applyFont="1"/>
    <xf borderId="1" fillId="2" fontId="2" numFmtId="0" xfId="0" applyBorder="1" applyFont="1"/>
    <xf borderId="1" fillId="4" fontId="2" numFmtId="0" xfId="0" applyBorder="1" applyFont="1"/>
    <xf borderId="0" fillId="0" fontId="10" numFmtId="0" xfId="0" applyFont="1"/>
    <xf borderId="18" fillId="0" fontId="2" numFmtId="0" xfId="0" applyBorder="1" applyFont="1"/>
    <xf borderId="40" fillId="23" fontId="2" numFmtId="0" xfId="0" applyBorder="1" applyFont="1"/>
    <xf borderId="44" fillId="18" fontId="2" numFmtId="0" xfId="0" applyBorder="1" applyFont="1"/>
    <xf borderId="44" fillId="23" fontId="2" numFmtId="0" xfId="0" applyBorder="1" applyFont="1"/>
    <xf borderId="42" fillId="18" fontId="2" numFmtId="0" xfId="0" applyBorder="1" applyFont="1"/>
    <xf borderId="42" fillId="23" fontId="2" numFmtId="0" xfId="0" applyBorder="1" applyFont="1"/>
    <xf borderId="1" fillId="22" fontId="8" numFmtId="0" xfId="0" applyBorder="1" applyFont="1"/>
    <xf borderId="1" fillId="22" fontId="2" numFmtId="0" xfId="0" applyBorder="1" applyFont="1"/>
    <xf borderId="1" fillId="22" fontId="0" numFmtId="0" xfId="0" applyBorder="1" applyFont="1"/>
    <xf borderId="51" fillId="22" fontId="0" numFmtId="0" xfId="0" applyBorder="1" applyFont="1"/>
    <xf borderId="52" fillId="22" fontId="0" numFmtId="0" xfId="0" applyBorder="1" applyFont="1"/>
    <xf borderId="1" fillId="22" fontId="4" numFmtId="0" xfId="0" applyBorder="1" applyFont="1"/>
    <xf borderId="53" fillId="22" fontId="0" numFmtId="0" xfId="0" applyBorder="1" applyFont="1"/>
    <xf borderId="53" fillId="22" fontId="2" numFmtId="0" xfId="0" applyBorder="1" applyFont="1"/>
    <xf borderId="54" fillId="22" fontId="0" numFmtId="0" xfId="0" applyBorder="1" applyFont="1"/>
    <xf borderId="55" fillId="22" fontId="0" numFmtId="0" xfId="0" applyBorder="1" applyFont="1"/>
    <xf borderId="0" fillId="0" fontId="11" numFmtId="0" xfId="0" applyAlignment="1" applyFont="1">
      <alignment horizontal="center"/>
    </xf>
    <xf borderId="0" fillId="0" fontId="12" numFmtId="0" xfId="0" applyFont="1"/>
    <xf borderId="18" fillId="0" fontId="0" numFmtId="0" xfId="0" applyAlignment="1" applyBorder="1" applyFont="1">
      <alignment horizontal="center" vertical="center"/>
    </xf>
    <xf borderId="43" fillId="0" fontId="0" numFmtId="0" xfId="0" applyAlignment="1" applyBorder="1" applyFont="1">
      <alignment horizontal="center" vertical="center"/>
    </xf>
    <xf borderId="39" fillId="0" fontId="0" numFmtId="0" xfId="0" applyAlignment="1" applyBorder="1" applyFont="1">
      <alignment horizontal="center"/>
    </xf>
    <xf borderId="47" fillId="0" fontId="3" numFmtId="0" xfId="0" applyBorder="1" applyFont="1"/>
    <xf borderId="18" fillId="0" fontId="0" numFmtId="0" xfId="0" applyAlignment="1" applyBorder="1" applyFont="1">
      <alignment horizontal="center"/>
    </xf>
    <xf borderId="46" fillId="0" fontId="0" numFmtId="0" xfId="0" applyAlignment="1" applyBorder="1" applyFont="1">
      <alignment horizontal="center" vertical="center"/>
    </xf>
    <xf borderId="46" fillId="0" fontId="3" numFmtId="0" xfId="0" applyBorder="1" applyFont="1"/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Font="1"/>
    <xf borderId="0" fillId="0" fontId="5" numFmtId="169" xfId="0" applyFont="1" applyNumberFormat="1"/>
    <xf borderId="0" fillId="0" fontId="5" numFmtId="170" xfId="0" applyFont="1" applyNumberFormat="1"/>
    <xf borderId="0" fillId="0" fontId="16" numFmtId="169" xfId="0" applyFont="1" applyNumberFormat="1"/>
    <xf borderId="0" fillId="7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56" fillId="23" fontId="0" numFmtId="0" xfId="0" applyAlignment="1" applyBorder="1" applyFont="1">
      <alignment horizontal="center"/>
    </xf>
    <xf borderId="57" fillId="0" fontId="3" numFmtId="0" xfId="0" applyBorder="1" applyFont="1"/>
    <xf borderId="58" fillId="0" fontId="3" numFmtId="0" xfId="0" applyBorder="1" applyFont="1"/>
    <xf borderId="59" fillId="8" fontId="0" numFmtId="0" xfId="0" applyAlignment="1" applyBorder="1" applyFont="1">
      <alignment horizontal="center"/>
    </xf>
    <xf borderId="60" fillId="0" fontId="5" numFmtId="0" xfId="0" applyBorder="1" applyFont="1"/>
    <xf borderId="61" fillId="0" fontId="5" numFmtId="0" xfId="0" applyBorder="1" applyFont="1"/>
    <xf borderId="59" fillId="7" fontId="0" numFmtId="0" xfId="0" applyAlignment="1" applyBorder="1" applyFont="1">
      <alignment horizontal="center"/>
    </xf>
    <xf borderId="60" fillId="7" fontId="5" numFmtId="0" xfId="0" applyBorder="1" applyFont="1"/>
    <xf borderId="62" fillId="7" fontId="5" numFmtId="0" xfId="0" applyBorder="1" applyFont="1"/>
    <xf borderId="62" fillId="0" fontId="5" numFmtId="0" xfId="0" applyBorder="1" applyFont="1"/>
    <xf borderId="63" fillId="0" fontId="5" numFmtId="0" xfId="0" applyBorder="1" applyFont="1"/>
    <xf borderId="62" fillId="0" fontId="0" numFmtId="0" xfId="0" applyBorder="1" applyFont="1"/>
    <xf borderId="63" fillId="0" fontId="0" numFmtId="0" xfId="0" applyBorder="1" applyFont="1"/>
    <xf borderId="64" fillId="7" fontId="5" numFmtId="0" xfId="0" applyBorder="1" applyFont="1"/>
    <xf borderId="64" fillId="0" fontId="5" numFmtId="0" xfId="0" applyBorder="1" applyFont="1"/>
    <xf borderId="65" fillId="0" fontId="5" numFmtId="0" xfId="0" applyBorder="1" applyFont="1"/>
    <xf borderId="66" fillId="7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/>
    </xf>
  </cellXfs>
  <cellStyles count="1">
    <cellStyle xfId="0" name="Normal" builtinId="0"/>
  </cellStyles>
  <dxfs count="1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  <tableStyles count="7">
    <tableStyle count="3" pivot="0" name="Quality-style">
      <tableStyleElement dxfId="3" type="headerRow"/>
      <tableStyleElement dxfId="3" type="firstRowStripe"/>
      <tableStyleElement dxfId="3" type="secondRowStripe"/>
    </tableStyle>
    <tableStyle count="3" pivot="0" name="Quality-style 2">
      <tableStyleElement dxfId="4" type="headerRow"/>
      <tableStyleElement dxfId="3" type="firstRowStripe"/>
      <tableStyleElement dxfId="5" type="secondRowStripe"/>
    </tableStyle>
    <tableStyle count="3" pivot="0" name="Quality-style 3">
      <tableStyleElement dxfId="6" type="headerRow"/>
      <tableStyleElement dxfId="3" type="firstRowStripe"/>
      <tableStyleElement dxfId="7" type="secondRowStripe"/>
    </tableStyle>
    <tableStyle count="3" pivot="0" name="Quality-style 4">
      <tableStyleElement dxfId="8" type="headerRow"/>
      <tableStyleElement dxfId="3" type="firstRowStripe"/>
      <tableStyleElement dxfId="9" type="secondRowStripe"/>
    </tableStyle>
    <tableStyle count="3" pivot="0" name="Quality-style 5">
      <tableStyleElement dxfId="10" type="headerRow"/>
      <tableStyleElement dxfId="3" type="firstRowStripe"/>
      <tableStyleElement dxfId="11" type="secondRowStripe"/>
    </tableStyle>
    <tableStyle count="3" pivot="0" name="Quality-style 6">
      <tableStyleElement dxfId="12" type="headerRow"/>
      <tableStyleElement dxfId="3" type="firstRowStripe"/>
      <tableStyleElement dxfId="13" type="secondRowStripe"/>
    </tableStyle>
    <tableStyle count="3" pivot="0" name="Quality-style 7">
      <tableStyleElement dxfId="14" type="headerRow"/>
      <tableStyleElement dxfId="3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Figure 6c: 6 cm X Bar Chart Round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Quality!$B$42</c:f>
            </c:strRef>
          </c:tx>
          <c:spPr>
            <a:ln cmpd="sng" w="9525">
              <a:solidFill>
                <a:srgbClr val="4472C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Quality!$C$34:$U$34</c:f>
            </c:strRef>
          </c:cat>
          <c:val>
            <c:numRef>
              <c:f>Quality!$C$42:$U$42</c:f>
              <c:numCache/>
            </c:numRef>
          </c:val>
          <c:smooth val="0"/>
        </c:ser>
        <c:ser>
          <c:idx val="1"/>
          <c:order val="1"/>
          <c:tx>
            <c:strRef>
              <c:f>Quality!$B$43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Quality!$C$34:$U$34</c:f>
            </c:strRef>
          </c:cat>
          <c:val>
            <c:numRef>
              <c:f>Quality!$C$43:$U$43</c:f>
              <c:numCache/>
            </c:numRef>
          </c:val>
          <c:smooth val="0"/>
        </c:ser>
        <c:ser>
          <c:idx val="2"/>
          <c:order val="2"/>
          <c:tx>
            <c:strRef>
              <c:f>Quality!$B$44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Quality!$C$34:$U$34</c:f>
            </c:strRef>
          </c:cat>
          <c:val>
            <c:numRef>
              <c:f>Quality!$C$44:$U$44</c:f>
              <c:numCache/>
            </c:numRef>
          </c:val>
          <c:smooth val="0"/>
        </c:ser>
        <c:ser>
          <c:idx val="3"/>
          <c:order val="3"/>
          <c:tx>
            <c:strRef>
              <c:f>Quality!$B$45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Quality!$C$34:$U$34</c:f>
            </c:strRef>
          </c:cat>
          <c:val>
            <c:numRef>
              <c:f>Quality!$C$45:$U$45</c:f>
              <c:numCache/>
            </c:numRef>
          </c:val>
          <c:smooth val="0"/>
        </c:ser>
        <c:axId val="1501685425"/>
        <c:axId val="500885404"/>
      </c:lineChart>
      <c:catAx>
        <c:axId val="1501685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00885404"/>
      </c:catAx>
      <c:valAx>
        <c:axId val="500885404"/>
        <c:scaling>
          <c:orientation val="minMax"/>
          <c:max val="6.1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0168542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Figure 7c: 6 cm R-Chart Round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Quality!$B$48</c:f>
            </c:strRef>
          </c:tx>
          <c:spPr>
            <a:ln cmpd="sng" w="9525">
              <a:solidFill>
                <a:srgbClr val="4472C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Quality!$C$34:$V$34</c:f>
            </c:strRef>
          </c:cat>
          <c:val>
            <c:numRef>
              <c:f>Quality!$C$48:$U$48</c:f>
              <c:numCache/>
            </c:numRef>
          </c:val>
          <c:smooth val="0"/>
        </c:ser>
        <c:ser>
          <c:idx val="1"/>
          <c:order val="1"/>
          <c:tx>
            <c:strRef>
              <c:f>Quality!$B$49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Quality!$C$34:$V$34</c:f>
            </c:strRef>
          </c:cat>
          <c:val>
            <c:numRef>
              <c:f>Quality!$C$49:$U$49</c:f>
              <c:numCache/>
            </c:numRef>
          </c:val>
          <c:smooth val="0"/>
        </c:ser>
        <c:ser>
          <c:idx val="2"/>
          <c:order val="2"/>
          <c:tx>
            <c:strRef>
              <c:f>Quality!$B$50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Quality!$C$34:$V$34</c:f>
            </c:strRef>
          </c:cat>
          <c:val>
            <c:numRef>
              <c:f>Quality!$C$50:$U$50</c:f>
              <c:numCache/>
            </c:numRef>
          </c:val>
          <c:smooth val="0"/>
        </c:ser>
        <c:ser>
          <c:idx val="3"/>
          <c:order val="3"/>
          <c:tx>
            <c:strRef>
              <c:f>Quality!$B$51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Quality!$C$34:$V$34</c:f>
            </c:strRef>
          </c:cat>
          <c:val>
            <c:numRef>
              <c:f>Quality!$C$51:$U$51</c:f>
              <c:numCache/>
            </c:numRef>
          </c:val>
          <c:smooth val="0"/>
        </c:ser>
        <c:axId val="1498390732"/>
        <c:axId val="527728765"/>
      </c:lineChart>
      <c:catAx>
        <c:axId val="1498390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27728765"/>
      </c:catAx>
      <c:valAx>
        <c:axId val="5277287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9839073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Figure 5c: 6 cm Run Chart Round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Quality!$B$36</c:f>
            </c:strRef>
          </c:tx>
          <c:spPr>
            <a:ln cmpd="sng" w="9525">
              <a:solidFill>
                <a:srgbClr val="4472C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Quality!$C$34:$BX$34</c:f>
            </c:strRef>
          </c:cat>
          <c:val>
            <c:numRef>
              <c:f>Quality!$C$36:$BX$36</c:f>
              <c:numCache/>
            </c:numRef>
          </c:val>
          <c:smooth val="0"/>
        </c:ser>
        <c:ser>
          <c:idx val="1"/>
          <c:order val="1"/>
          <c:tx>
            <c:strRef>
              <c:f>Quality!$B$37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Quality!$C$34:$BX$34</c:f>
            </c:strRef>
          </c:cat>
          <c:val>
            <c:numRef>
              <c:f>Quality!$C$37:$BX$37</c:f>
              <c:numCache/>
            </c:numRef>
          </c:val>
          <c:smooth val="0"/>
        </c:ser>
        <c:ser>
          <c:idx val="2"/>
          <c:order val="2"/>
          <c:tx>
            <c:strRef>
              <c:f>Quality!$B$38</c:f>
            </c:strRef>
          </c:tx>
          <c:spPr>
            <a:ln cmpd="sng" w="19050">
              <a:solidFill>
                <a:srgbClr val="BDBDBD"/>
              </a:solidFill>
            </a:ln>
          </c:spPr>
          <c:marker>
            <c:symbol val="none"/>
          </c:marker>
          <c:cat>
            <c:strRef>
              <c:f>Quality!$C$34:$BX$34</c:f>
            </c:strRef>
          </c:cat>
          <c:val>
            <c:numRef>
              <c:f>Quality!$C$38:$BX$38</c:f>
              <c:numCache/>
            </c:numRef>
          </c:val>
          <c:smooth val="0"/>
        </c:ser>
        <c:ser>
          <c:idx val="3"/>
          <c:order val="3"/>
          <c:tx>
            <c:strRef>
              <c:f>Quality!$B$39</c:f>
            </c:strRef>
          </c:tx>
          <c:spPr>
            <a:ln cmpd="sng" w="1905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Quality!$C$34:$BX$34</c:f>
            </c:strRef>
          </c:cat>
          <c:val>
            <c:numRef>
              <c:f>Quality!$C$39:$BX$39</c:f>
              <c:numCache/>
            </c:numRef>
          </c:val>
          <c:smooth val="0"/>
        </c:ser>
        <c:axId val="1909765811"/>
        <c:axId val="949525084"/>
      </c:lineChart>
      <c:catAx>
        <c:axId val="1909765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49525084"/>
      </c:catAx>
      <c:valAx>
        <c:axId val="949525084"/>
        <c:scaling>
          <c:orientation val="minMax"/>
          <c:max val="6.1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0976581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434343"/>
                </a:solidFill>
                <a:latin typeface="Roboto"/>
              </a:defRPr>
            </a:pPr>
            <a:r>
              <a:rPr b="1" i="0" sz="1400">
                <a:solidFill>
                  <a:srgbClr val="434343"/>
                </a:solidFill>
                <a:latin typeface="Roboto"/>
              </a:rPr>
              <a:t>Figure 9c: 8.0 cm Run Chart Round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Quality!$B$68</c:f>
            </c:strRef>
          </c:tx>
          <c:spPr>
            <a:ln cmpd="sng" w="9525">
              <a:solidFill>
                <a:srgbClr val="4472C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Quality!$C$66:$CH$66</c:f>
            </c:strRef>
          </c:cat>
          <c:val>
            <c:numRef>
              <c:f>Quality!$C$68:$CH$68</c:f>
              <c:numCache/>
            </c:numRef>
          </c:val>
          <c:smooth val="0"/>
        </c:ser>
        <c:ser>
          <c:idx val="1"/>
          <c:order val="1"/>
          <c:tx>
            <c:strRef>
              <c:f>Quality!$B$69</c:f>
            </c:strRef>
          </c:tx>
          <c:spPr>
            <a:ln cmpd="sng"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Quality!$C$66:$CH$66</c:f>
            </c:strRef>
          </c:cat>
          <c:val>
            <c:numRef>
              <c:f>Quality!$C$69:$CH$69</c:f>
              <c:numCache/>
            </c:numRef>
          </c:val>
          <c:smooth val="0"/>
        </c:ser>
        <c:ser>
          <c:idx val="2"/>
          <c:order val="2"/>
          <c:tx>
            <c:strRef>
              <c:f>Quality!$B$70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Quality!$C$66:$CH$66</c:f>
            </c:strRef>
          </c:cat>
          <c:val>
            <c:numRef>
              <c:f>Quality!$C$70:$CH$70</c:f>
              <c:numCache/>
            </c:numRef>
          </c:val>
          <c:smooth val="0"/>
        </c:ser>
        <c:ser>
          <c:idx val="3"/>
          <c:order val="3"/>
          <c:tx>
            <c:strRef>
              <c:f>Quality!$B$71</c:f>
            </c:strRef>
          </c:tx>
          <c:spPr>
            <a:ln cmpd="sng" w="19050">
              <a:solidFill>
                <a:srgbClr val="999999"/>
              </a:solidFill>
              <a:prstDash val="solid"/>
            </a:ln>
          </c:spPr>
          <c:marker>
            <c:symbol val="none"/>
          </c:marker>
          <c:cat>
            <c:strRef>
              <c:f>Quality!$C$66:$CH$66</c:f>
            </c:strRef>
          </c:cat>
          <c:val>
            <c:numRef>
              <c:f>Quality!$C$71:$CH$71</c:f>
              <c:numCache/>
            </c:numRef>
          </c:val>
          <c:smooth val="0"/>
        </c:ser>
        <c:axId val="1369437411"/>
        <c:axId val="1057446611"/>
      </c:lineChart>
      <c:catAx>
        <c:axId val="1369437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57446611"/>
      </c:catAx>
      <c:valAx>
        <c:axId val="1057446611"/>
        <c:scaling>
          <c:orientation val="minMax"/>
          <c:min val="7.8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6943741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sans-serif"/>
              </a:defRPr>
            </a:pPr>
            <a:r>
              <a:rPr b="1" sz="1400">
                <a:solidFill>
                  <a:srgbClr val="434343"/>
                </a:solidFill>
                <a:latin typeface="sans-serif"/>
              </a:rPr>
              <a:t>Figure 3: % Good vs Goal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Quality!$B$9</c:f>
            </c:strRef>
          </c:tx>
          <c:spPr>
            <a:solidFill>
              <a:srgbClr val="6FA8DC"/>
            </a:solidFill>
          </c:spPr>
          <c:cat>
            <c:strRef>
              <c:f>Quality!$C$8:$H$8</c:f>
            </c:strRef>
          </c:cat>
          <c:val>
            <c:numRef>
              <c:f>Quality!$C$9:$H$9</c:f>
              <c:numCache/>
            </c:numRef>
          </c:val>
        </c:ser>
        <c:ser>
          <c:idx val="1"/>
          <c:order val="1"/>
          <c:tx>
            <c:strRef>
              <c:f>Quality!$B$10</c:f>
            </c:strRef>
          </c:tx>
          <c:spPr>
            <a:solidFill>
              <a:srgbClr val="FF9900"/>
            </a:solidFill>
          </c:spPr>
          <c:cat>
            <c:strRef>
              <c:f>Quality!$C$8:$H$8</c:f>
            </c:strRef>
          </c:cat>
          <c:val>
            <c:numRef>
              <c:f>Quality!$C$10:$H$10</c:f>
              <c:numCache/>
            </c:numRef>
          </c:val>
        </c:ser>
        <c:ser>
          <c:idx val="2"/>
          <c:order val="2"/>
          <c:tx>
            <c:strRef>
              <c:f>Quality!$B$11</c:f>
            </c:strRef>
          </c:tx>
          <c:spPr>
            <a:solidFill>
              <a:srgbClr val="70AD47"/>
            </a:solidFill>
          </c:spPr>
          <c:cat>
            <c:strRef>
              <c:f>Quality!$C$8:$H$8</c:f>
            </c:strRef>
          </c:cat>
          <c:val>
            <c:numRef>
              <c:f>Quality!$C$11:$H$11</c:f>
              <c:numCache/>
            </c:numRef>
          </c:val>
        </c:ser>
        <c:axId val="427330290"/>
        <c:axId val="374399067"/>
      </c:barChart>
      <c:lineChart>
        <c:varyColors val="0"/>
        <c:ser>
          <c:idx val="3"/>
          <c:order val="3"/>
          <c:tx>
            <c:strRef>
              <c:f>Quality!$B$12</c:f>
            </c:strRef>
          </c:tx>
          <c:marker>
            <c:symbol val="none"/>
          </c:marker>
          <c:cat>
            <c:strRef>
              <c:f>Quality!$C$8:$H$8</c:f>
            </c:strRef>
          </c:cat>
          <c:val>
            <c:numRef>
              <c:f>Quality!$C$12:$H$12</c:f>
              <c:numCache/>
            </c:numRef>
          </c:val>
          <c:smooth val="0"/>
        </c:ser>
        <c:axId val="427330290"/>
        <c:axId val="374399067"/>
      </c:lineChart>
      <c:catAx>
        <c:axId val="427330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4399067"/>
      </c:catAx>
      <c:valAx>
        <c:axId val="37439906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73302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Roboto"/>
              </a:defRPr>
            </a:pPr>
            <a:r>
              <a:rPr b="1" sz="1400">
                <a:solidFill>
                  <a:srgbClr val="434343"/>
                </a:solidFill>
                <a:latin typeface="Roboto"/>
              </a:rPr>
              <a:t>Figure 28c: Hole Punch P Chart Round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Quality!$B$219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Quality!$C$196:$U$196</c:f>
            </c:strRef>
          </c:cat>
          <c:val>
            <c:numRef>
              <c:f>Quality!$C$219:$U$219</c:f>
              <c:numCache/>
            </c:numRef>
          </c:val>
          <c:smooth val="0"/>
        </c:ser>
        <c:ser>
          <c:idx val="1"/>
          <c:order val="1"/>
          <c:tx>
            <c:strRef>
              <c:f>Quality!$B$220</c:f>
            </c:strRef>
          </c:tx>
          <c:marker>
            <c:symbol val="none"/>
          </c:marker>
          <c:cat>
            <c:strRef>
              <c:f>Quality!$C$196:$U$196</c:f>
            </c:strRef>
          </c:cat>
          <c:val>
            <c:numRef>
              <c:f>Quality!$C$220:$U$220</c:f>
              <c:numCache/>
            </c:numRef>
          </c:val>
          <c:smooth val="0"/>
        </c:ser>
        <c:ser>
          <c:idx val="2"/>
          <c:order val="2"/>
          <c:tx>
            <c:strRef>
              <c:f>Quality!$B$221</c:f>
            </c:strRef>
          </c:tx>
          <c:marker>
            <c:symbol val="none"/>
          </c:marker>
          <c:cat>
            <c:strRef>
              <c:f>Quality!$C$196:$U$196</c:f>
            </c:strRef>
          </c:cat>
          <c:val>
            <c:numRef>
              <c:f>Quality!$C$221:$U$221</c:f>
              <c:numCache/>
            </c:numRef>
          </c:val>
          <c:smooth val="0"/>
        </c:ser>
        <c:ser>
          <c:idx val="3"/>
          <c:order val="3"/>
          <c:tx>
            <c:strRef>
              <c:f>Quality!$B$222</c:f>
            </c:strRef>
          </c:tx>
          <c:marker>
            <c:symbol val="none"/>
          </c:marker>
          <c:cat>
            <c:strRef>
              <c:f>Quality!$C$196:$U$196</c:f>
            </c:strRef>
          </c:cat>
          <c:val>
            <c:numRef>
              <c:f>Quality!$C$222:$U$222</c:f>
              <c:numCache/>
            </c:numRef>
          </c:val>
          <c:smooth val="0"/>
        </c:ser>
        <c:axId val="1563923940"/>
        <c:axId val="1652314187"/>
      </c:lineChart>
      <c:catAx>
        <c:axId val="1563923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2314187"/>
      </c:catAx>
      <c:valAx>
        <c:axId val="16523141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39239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371475</xdr:colOff>
      <xdr:row>38</xdr:row>
      <xdr:rowOff>171450</xdr:rowOff>
    </xdr:from>
    <xdr:ext cx="393382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34</xdr:col>
      <xdr:colOff>257175</xdr:colOff>
      <xdr:row>38</xdr:row>
      <xdr:rowOff>171450</xdr:rowOff>
    </xdr:from>
    <xdr:ext cx="3895725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9525</xdr:colOff>
      <xdr:row>39</xdr:row>
      <xdr:rowOff>0</xdr:rowOff>
    </xdr:from>
    <xdr:ext cx="394335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571500</xdr:colOff>
      <xdr:row>70</xdr:row>
      <xdr:rowOff>161925</xdr:rowOff>
    </xdr:from>
    <xdr:ext cx="4057650" cy="2695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590550</xdr:colOff>
      <xdr:row>12</xdr:row>
      <xdr:rowOff>76200</xdr:rowOff>
    </xdr:from>
    <xdr:ext cx="4314825" cy="2667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43</xdr:col>
      <xdr:colOff>504825</xdr:colOff>
      <xdr:row>200</xdr:row>
      <xdr:rowOff>152400</xdr:rowOff>
    </xdr:from>
    <xdr:ext cx="4391025" cy="2714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8:H14" displayName="Table_1" id="1">
  <tableColumns count="1">
    <tableColumn name="Hole Quality" id="1"/>
  </tableColumns>
  <tableStyleInfo name="Quality-style" showColumnStripes="0" showFirstColumn="1" showLastColumn="1" showRowStripes="1"/>
</table>
</file>

<file path=xl/tables/table2.xml><?xml version="1.0" encoding="utf-8"?>
<table xmlns="http://schemas.openxmlformats.org/spreadsheetml/2006/main" headerRowCount="0" ref="I8:I14" displayName="Table_2" id="2">
  <tableColumns count="1">
    <tableColumn name="Column1" id="1"/>
  </tableColumns>
  <tableStyleInfo name="Qualit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R8:R15" displayName="Table_3" id="3">
  <tableColumns count="1">
    <tableColumn name="Round 2" id="1"/>
  </tableColumns>
  <tableStyleInfo name="Quality-style 3" showColumnStripes="0" showFirstColumn="1" showLastColumn="1" showRowStripes="1"/>
</table>
</file>

<file path=xl/tables/table4.xml><?xml version="1.0" encoding="utf-8"?>
<table xmlns="http://schemas.openxmlformats.org/spreadsheetml/2006/main" ref="Q8:Q15" displayName="Table_4" id="4">
  <tableColumns count="1">
    <tableColumn name="Round 1" id="1"/>
  </tableColumns>
  <tableStyleInfo name="Quality-style 4" showColumnStripes="0" showFirstColumn="1" showLastColumn="1" showRowStripes="1"/>
</table>
</file>

<file path=xl/tables/table5.xml><?xml version="1.0" encoding="utf-8"?>
<table xmlns="http://schemas.openxmlformats.org/spreadsheetml/2006/main" ref="S8:S15" displayName="Table_5" id="5">
  <tableColumns count="1">
    <tableColumn name="Round 3" id="1"/>
  </tableColumns>
  <tableStyleInfo name="Quality-style 5" showColumnStripes="0" showFirstColumn="1" showLastColumn="1" showRowStripes="1"/>
</table>
</file>

<file path=xl/tables/table6.xml><?xml version="1.0" encoding="utf-8"?>
<table xmlns="http://schemas.openxmlformats.org/spreadsheetml/2006/main" ref="T8:T15" displayName="Table_6" id="6">
  <tableColumns count="1">
    <tableColumn name="Goal" id="1"/>
  </tableColumns>
  <tableStyleInfo name="Quality-style 6" showColumnStripes="0" showFirstColumn="1" showLastColumn="1" showRowStripes="1"/>
</table>
</file>

<file path=xl/tables/table7.xml><?xml version="1.0" encoding="utf-8"?>
<table xmlns="http://schemas.openxmlformats.org/spreadsheetml/2006/main" headerRowCount="0" ref="J8:J14" displayName="Table_7" id="7">
  <tableColumns count="1">
    <tableColumn name="Column1" id="1"/>
  </tableColumns>
  <tableStyleInfo name="Quality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43"/>
    <col customWidth="1" min="3" max="3" width="9.29"/>
    <col customWidth="1" min="4" max="4" width="11.0"/>
    <col customWidth="1" min="5" max="5" width="11.29"/>
    <col customWidth="1" min="6" max="6" width="9.43"/>
    <col customWidth="1" min="7" max="7" width="9.71"/>
    <col customWidth="1" min="8" max="8" width="13.14"/>
    <col customWidth="1" min="9" max="9" width="8.71"/>
    <col customWidth="1" min="10" max="10" width="9.14"/>
    <col customWidth="1" min="11" max="15" width="8.71"/>
    <col customWidth="1" min="16" max="16" width="11.86"/>
    <col customWidth="1" min="17" max="18" width="8.71"/>
    <col customWidth="1" min="19" max="19" width="10.57"/>
    <col customWidth="1" min="20" max="20" width="8.71"/>
    <col customWidth="1" min="21" max="21" width="9.71"/>
    <col customWidth="1" min="22" max="23" width="8.71"/>
    <col customWidth="1" min="24" max="24" width="10.14"/>
    <col customWidth="1" min="25" max="26" width="8.71"/>
    <col customWidth="1" min="27" max="27" width="10.29"/>
    <col customWidth="1" min="28" max="28" width="8.71"/>
    <col customWidth="1" min="29" max="29" width="9.71"/>
    <col customWidth="1" min="30" max="31" width="8.71"/>
    <col customWidth="1" min="32" max="32" width="11.71"/>
    <col customWidth="1" min="33" max="33" width="10.86"/>
    <col customWidth="1" min="34" max="34" width="8.0"/>
    <col customWidth="1" min="35" max="35" width="8.43"/>
    <col customWidth="1" min="36" max="36" width="8.71"/>
    <col customWidth="1" min="37" max="37" width="9.71"/>
    <col customWidth="1" min="38" max="38" width="8.57"/>
    <col customWidth="1" min="39" max="39" width="9.71"/>
    <col customWidth="1" min="40" max="40" width="12.0"/>
    <col customWidth="1" min="41" max="41" width="8.43"/>
    <col customWidth="1" min="42" max="42" width="6.57"/>
    <col customWidth="1" min="43" max="43" width="8.43"/>
    <col customWidth="1" min="44" max="44" width="8.29"/>
    <col customWidth="1" min="45" max="45" width="9.71"/>
    <col customWidth="1" min="46" max="46" width="8.43"/>
    <col customWidth="1" min="47" max="86" width="6.57"/>
  </cols>
  <sheetData>
    <row r="1">
      <c r="A1" s="1" t="s">
        <v>0</v>
      </c>
      <c r="H1" s="2" t="s">
        <v>1</v>
      </c>
    </row>
    <row r="2" ht="14.25" customHeight="1">
      <c r="A2" s="3" t="s">
        <v>2</v>
      </c>
      <c r="B2" s="4" t="s">
        <v>3</v>
      </c>
      <c r="D2" t="s">
        <v>4</v>
      </c>
      <c r="H2" s="5" t="s">
        <v>5</v>
      </c>
      <c r="I2" s="6" t="s">
        <v>6</v>
      </c>
    </row>
    <row r="3" ht="14.25" customHeight="1">
      <c r="A3" s="3" t="s">
        <v>7</v>
      </c>
      <c r="B3" s="4" t="s">
        <v>3</v>
      </c>
      <c r="D3" t="s">
        <v>4</v>
      </c>
      <c r="H3" s="7" t="s">
        <v>8</v>
      </c>
      <c r="I3" s="8" t="s">
        <v>9</v>
      </c>
    </row>
    <row r="4" ht="14.25" customHeight="1">
      <c r="A4" s="9" t="s">
        <v>10</v>
      </c>
      <c r="B4" s="10">
        <v>1.0</v>
      </c>
      <c r="C4" s="11"/>
      <c r="D4" s="11"/>
      <c r="E4" s="11"/>
      <c r="F4" s="11"/>
      <c r="G4" s="11"/>
      <c r="H4" s="11"/>
      <c r="I4" s="11"/>
      <c r="J4" s="12">
        <v>2.0</v>
      </c>
      <c r="K4" s="11"/>
      <c r="L4" s="11"/>
      <c r="M4" s="11"/>
      <c r="N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4.25" customHeight="1">
      <c r="A5" s="9" t="s">
        <v>11</v>
      </c>
      <c r="B5" s="13" t="s">
        <v>8</v>
      </c>
      <c r="C5" s="7" t="s">
        <v>8</v>
      </c>
      <c r="D5" s="5" t="s">
        <v>5</v>
      </c>
      <c r="E5" s="5" t="s">
        <v>5</v>
      </c>
      <c r="F5" s="5" t="s">
        <v>5</v>
      </c>
      <c r="G5" s="5" t="s">
        <v>5</v>
      </c>
      <c r="H5" s="8" t="s">
        <v>9</v>
      </c>
      <c r="I5" s="8" t="s">
        <v>9</v>
      </c>
      <c r="J5" s="5" t="s">
        <v>5</v>
      </c>
      <c r="K5" s="5" t="s">
        <v>5</v>
      </c>
      <c r="L5" s="5" t="s">
        <v>5</v>
      </c>
      <c r="M5" s="8" t="s">
        <v>9</v>
      </c>
      <c r="N5" s="5" t="s">
        <v>5</v>
      </c>
      <c r="O5" s="5" t="s">
        <v>5</v>
      </c>
      <c r="P5" s="5" t="s">
        <v>5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7" t="s">
        <v>8</v>
      </c>
      <c r="W5" s="7" t="s">
        <v>8</v>
      </c>
      <c r="X5" s="7" t="s">
        <v>8</v>
      </c>
      <c r="Y5" s="6" t="s">
        <v>6</v>
      </c>
      <c r="Z5" s="7" t="s">
        <v>8</v>
      </c>
      <c r="AA5" s="7" t="s">
        <v>8</v>
      </c>
      <c r="AB5" s="7" t="s">
        <v>8</v>
      </c>
      <c r="AC5" s="7" t="s">
        <v>8</v>
      </c>
      <c r="AD5" s="7" t="s">
        <v>8</v>
      </c>
      <c r="AE5" s="7" t="s">
        <v>8</v>
      </c>
      <c r="AF5" s="7" t="s">
        <v>8</v>
      </c>
    </row>
    <row r="6" ht="14.25" customHeight="1">
      <c r="A6" s="9"/>
      <c r="B6" s="14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5"/>
      <c r="AF6" s="15"/>
      <c r="AG6" s="15"/>
      <c r="AH6" s="15"/>
      <c r="AI6" s="15"/>
      <c r="AJ6" s="16"/>
      <c r="AK6" s="16"/>
      <c r="AL6" s="16"/>
      <c r="AM6" s="16"/>
      <c r="AN6" s="16"/>
    </row>
    <row r="7">
      <c r="A7" s="9"/>
      <c r="B7" s="17" t="s">
        <v>12</v>
      </c>
      <c r="G7" s="11"/>
      <c r="N7" s="11"/>
      <c r="O7" s="11"/>
      <c r="P7" s="18" t="s">
        <v>13</v>
      </c>
      <c r="U7" s="18"/>
      <c r="X7" s="19" t="s">
        <v>14</v>
      </c>
      <c r="Y7" s="20" t="s">
        <v>15</v>
      </c>
      <c r="Z7" s="21"/>
      <c r="AA7" s="21"/>
      <c r="AB7" s="21"/>
      <c r="AC7" s="21"/>
      <c r="AD7" s="22"/>
      <c r="AF7" s="19" t="s">
        <v>16</v>
      </c>
      <c r="AG7" s="20" t="s">
        <v>15</v>
      </c>
      <c r="AH7" s="21"/>
      <c r="AI7" s="21"/>
      <c r="AJ7" s="21"/>
      <c r="AK7" s="21"/>
      <c r="AL7" s="22"/>
      <c r="AN7" s="19" t="s">
        <v>17</v>
      </c>
      <c r="AO7" s="20" t="s">
        <v>15</v>
      </c>
      <c r="AP7" s="21"/>
      <c r="AQ7" s="21"/>
      <c r="AR7" s="21"/>
      <c r="AS7" s="21"/>
      <c r="AT7" s="22"/>
    </row>
    <row r="8">
      <c r="A8" s="9"/>
      <c r="B8" s="23"/>
      <c r="C8" s="24" t="s">
        <v>18</v>
      </c>
      <c r="D8" s="24" t="s">
        <v>19</v>
      </c>
      <c r="E8" s="24" t="s">
        <v>20</v>
      </c>
      <c r="F8" s="24" t="s">
        <v>21</v>
      </c>
      <c r="G8" s="25" t="s">
        <v>22</v>
      </c>
      <c r="H8" s="25" t="s">
        <v>23</v>
      </c>
      <c r="I8" s="26"/>
      <c r="J8" s="26"/>
      <c r="N8" s="11"/>
      <c r="O8" s="11"/>
      <c r="P8" s="27"/>
      <c r="Q8" s="28" t="s">
        <v>24</v>
      </c>
      <c r="R8" s="28" t="s">
        <v>25</v>
      </c>
      <c r="S8" s="28" t="s">
        <v>26</v>
      </c>
      <c r="T8" s="28" t="s">
        <v>27</v>
      </c>
      <c r="U8" s="11"/>
      <c r="X8" s="29"/>
      <c r="Y8" s="30" t="s">
        <v>28</v>
      </c>
      <c r="Z8" s="31">
        <f t="shared" ref="Z8:Z10" si="1">C37</f>
        <v>6</v>
      </c>
      <c r="AA8" s="32" t="s">
        <v>29</v>
      </c>
      <c r="AB8" s="22"/>
      <c r="AC8" s="20" t="s">
        <v>30</v>
      </c>
      <c r="AD8" s="22"/>
      <c r="AF8" s="29"/>
      <c r="AG8" s="33" t="s">
        <v>28</v>
      </c>
      <c r="AH8" s="34">
        <f t="shared" ref="AH8:AH10" si="2">C102</f>
        <v>1</v>
      </c>
      <c r="AI8" s="16" t="s">
        <v>29</v>
      </c>
      <c r="AK8" s="20" t="s">
        <v>30</v>
      </c>
      <c r="AL8" s="22"/>
      <c r="AN8" s="29"/>
      <c r="AO8" s="33" t="s">
        <v>28</v>
      </c>
      <c r="AP8" s="34">
        <f t="shared" ref="AP8:AP10" si="3">C167</f>
        <v>4</v>
      </c>
      <c r="AQ8" s="16" t="s">
        <v>29</v>
      </c>
      <c r="AS8" s="20" t="s">
        <v>30</v>
      </c>
      <c r="AT8" s="22"/>
    </row>
    <row r="9" ht="14.25" customHeight="1">
      <c r="A9" s="9"/>
      <c r="B9" s="35" t="s">
        <v>24</v>
      </c>
      <c r="C9" s="36">
        <f>IFERROR(__xludf.DUMMYFUNCTION("importrange(""1mtpsN-Eh5ewH6BgIqPjUb0SIIDKmJFEORFtLsJO1nvU"",""Quality!r87"")"),0.15779999999999994)</f>
        <v>0.1578</v>
      </c>
      <c r="D9" s="36">
        <f>IFERROR(__xludf.DUMMYFUNCTION("importrange(""1mtpsN-Eh5ewH6BgIqPjUb0SIIDKmJFEORFtLsJO1nvU"",""Quality!r125"")"),0.136)</f>
        <v>0.136</v>
      </c>
      <c r="E9" s="36">
        <f>IFERROR(__xludf.DUMMYFUNCTION("importrange(""1mtpsN-Eh5ewH6BgIqPjUb0SIIDKmJFEORFtLsJO1nvU"",""Quality!r166"")"),0.020500000000000074)</f>
        <v>0.0205</v>
      </c>
      <c r="F9" s="35" t="e">
        <v>#N/A</v>
      </c>
      <c r="G9" s="35" t="e">
        <v>#N/A</v>
      </c>
      <c r="H9" s="35" t="e">
        <v>#N/A</v>
      </c>
      <c r="I9" s="26"/>
      <c r="J9" s="26"/>
      <c r="N9" s="11"/>
      <c r="O9" s="11"/>
      <c r="P9" s="37" t="s">
        <v>18</v>
      </c>
      <c r="Q9" s="38">
        <f>IFERROR(__xludf.DUMMYFUNCTION("importrange(""1mtpsN-Eh5ewH6BgIqPjUb0SIIDKmJFEORFtLsJO1nvU"",""Quality!ae19"")"),16.0)</f>
        <v>16</v>
      </c>
      <c r="R9" s="38">
        <f>IFERROR(__xludf.DUMMYFUNCTION("importrange(""1g5ymKTcCSLptwlyqg8IssDR1-QMsBR7CilZGW5Ywxwo"",""Quality!j9"")"),0.0)</f>
        <v>0</v>
      </c>
      <c r="S9" s="38">
        <f>AM33</f>
        <v>0</v>
      </c>
      <c r="T9" s="28">
        <v>0.0</v>
      </c>
      <c r="U9" s="11"/>
      <c r="X9" s="29"/>
      <c r="Y9" s="39" t="s">
        <v>31</v>
      </c>
      <c r="Z9" s="31">
        <f t="shared" si="1"/>
        <v>6.1</v>
      </c>
      <c r="AA9" s="30" t="s">
        <v>32</v>
      </c>
      <c r="AB9" s="40">
        <f>(Z9-Z11)/AB11</f>
        <v>2.013840996</v>
      </c>
      <c r="AC9" s="41"/>
      <c r="AD9" s="42">
        <f t="shared" ref="AD9:AD10" si="4">normsdist(AB9)</f>
        <v>0.977986885</v>
      </c>
      <c r="AF9" s="29"/>
      <c r="AG9" s="43" t="s">
        <v>31</v>
      </c>
      <c r="AH9" s="34">
        <f t="shared" si="2"/>
        <v>1.1</v>
      </c>
      <c r="AI9" s="30" t="s">
        <v>32</v>
      </c>
      <c r="AJ9" s="40">
        <f>(AH9-AH11)/AJ11</f>
        <v>2.140872096</v>
      </c>
      <c r="AK9" s="41"/>
      <c r="AL9" s="42">
        <f t="shared" ref="AL9:AL10" si="5">normsdist(AJ9)</f>
        <v>0.983857823</v>
      </c>
      <c r="AN9" s="29"/>
      <c r="AO9" s="43" t="s">
        <v>31</v>
      </c>
      <c r="AP9" s="34">
        <f t="shared" si="3"/>
        <v>4.1</v>
      </c>
      <c r="AQ9" s="30" t="s">
        <v>32</v>
      </c>
      <c r="AR9" s="40">
        <f>(AP9-AP11)/AR11</f>
        <v>2.064261891</v>
      </c>
      <c r="AS9" s="41"/>
      <c r="AT9" s="42">
        <f t="shared" ref="AT9:AT10" si="6">normsdist(AR9)</f>
        <v>0.9805035539</v>
      </c>
    </row>
    <row r="10" ht="14.25" customHeight="1">
      <c r="A10" s="9"/>
      <c r="B10" s="44" t="s">
        <v>25</v>
      </c>
      <c r="C10" s="45">
        <f>IFERROR(__xludf.DUMMYFUNCTION("importrange(""1g5ymKTcCSLptwlyqg8IssDR1-QMsBR7CilZGW5Ywxwo"",""Quality!c10"")"),0.9995789225285883)</f>
        <v>0.9995789225</v>
      </c>
      <c r="D10" s="45">
        <f>IFERROR(__xludf.DUMMYFUNCTION("importrange(""1g5ymKTcCSLptwlyqg8IssDR1-QMsBR7CilZGW5Ywxwo"",""Quality!d10"")"),0.9464612971803088)</f>
        <v>0.9464612972</v>
      </c>
      <c r="E10" s="45">
        <f>IFERROR(__xludf.DUMMYFUNCTION("importrange(""1g5ymKTcCSLptwlyqg8IssDR1-QMsBR7CilZGW5Ywxwo"",""Quality!e10"")"),1.0)</f>
        <v>1</v>
      </c>
      <c r="F10" s="45">
        <f>IFERROR(__xludf.DUMMYFUNCTION("importrange(""1g5ymKTcCSLptwlyqg8IssDR1-QMsBR7CilZGW5Ywxwo"",""Quality!f10"")"),0.7701668546132403)</f>
        <v>0.7701668546</v>
      </c>
      <c r="G10" s="44" t="e">
        <v>#N/A</v>
      </c>
      <c r="H10" s="45">
        <f>IFERROR(__xludf.DUMMYFUNCTION("importrange(""1g5ymKTcCSLptwlyqg8IssDR1-QMsBR7CilZGW5Ywxwo"",""Quality!ag130"")"),0.9655172413793104)</f>
        <v>0.9655172414</v>
      </c>
      <c r="I10" s="26"/>
      <c r="J10" s="26"/>
      <c r="N10" s="11"/>
      <c r="O10" s="11"/>
      <c r="P10" s="37" t="s">
        <v>19</v>
      </c>
      <c r="Q10" s="38">
        <f>IFERROR(__xludf.DUMMYFUNCTION("importrange(""1mtpsN-Eh5ewH6BgIqPjUb0SIIDKmJFEORFtLsJO1nvU"",""Quality!ae32"")"),13.0)</f>
        <v>13</v>
      </c>
      <c r="R10" s="38">
        <f>IFERROR(__xludf.DUMMYFUNCTION("importrange(""1g5ymKTcCSLptwlyqg8IssDR1-QMsBR7CilZGW5Ywxwo"",""Quality!j10"")"),1.0)</f>
        <v>1</v>
      </c>
      <c r="S10" s="38">
        <f>AR65</f>
        <v>0</v>
      </c>
      <c r="T10" s="28">
        <v>0.0</v>
      </c>
      <c r="U10" s="11"/>
      <c r="X10" s="29"/>
      <c r="Y10" s="4" t="s">
        <v>33</v>
      </c>
      <c r="Z10" s="31">
        <f t="shared" si="1"/>
        <v>5.9</v>
      </c>
      <c r="AA10" s="43" t="s">
        <v>34</v>
      </c>
      <c r="AB10" s="31">
        <f>(Z10-Z11)/AB11</f>
        <v>-2.013840996</v>
      </c>
      <c r="AC10" s="43" t="s">
        <v>35</v>
      </c>
      <c r="AD10" s="46">
        <f t="shared" si="4"/>
        <v>0.02201311502</v>
      </c>
      <c r="AF10" s="29"/>
      <c r="AG10" s="43" t="s">
        <v>33</v>
      </c>
      <c r="AH10" s="34">
        <f t="shared" si="2"/>
        <v>0.9</v>
      </c>
      <c r="AI10" s="43" t="s">
        <v>34</v>
      </c>
      <c r="AJ10" s="31">
        <f>(AH10-AH11)/AJ11</f>
        <v>-2.997220935</v>
      </c>
      <c r="AK10" s="43" t="s">
        <v>35</v>
      </c>
      <c r="AL10" s="46">
        <f t="shared" si="5"/>
        <v>0.001362265895</v>
      </c>
      <c r="AN10" s="29"/>
      <c r="AO10" s="43" t="s">
        <v>33</v>
      </c>
      <c r="AP10" s="34">
        <f t="shared" si="3"/>
        <v>3.9</v>
      </c>
      <c r="AQ10" s="43" t="s">
        <v>34</v>
      </c>
      <c r="AR10" s="31">
        <f>(AP10-AP11)/AR11</f>
        <v>-2.243762925</v>
      </c>
      <c r="AS10" s="43" t="s">
        <v>35</v>
      </c>
      <c r="AT10" s="46">
        <f t="shared" si="6"/>
        <v>0.01242382952</v>
      </c>
    </row>
    <row r="11" ht="14.25" customHeight="1">
      <c r="A11" s="9"/>
      <c r="B11" s="47" t="s">
        <v>26</v>
      </c>
      <c r="C11" s="48">
        <f>AD11</f>
        <v>0.95597377</v>
      </c>
      <c r="D11" s="49">
        <f>AD21</f>
        <v>0.9813661775</v>
      </c>
      <c r="E11" s="49">
        <f>AL11</f>
        <v>0.9824955571</v>
      </c>
      <c r="F11" s="49">
        <f>AL21</f>
        <v>0.7905572666</v>
      </c>
      <c r="G11" s="49">
        <f>AT11</f>
        <v>0.9680797244</v>
      </c>
      <c r="H11" s="49">
        <f>AT21</f>
        <v>0.9900112224</v>
      </c>
      <c r="I11" s="26"/>
      <c r="J11" s="26"/>
      <c r="N11" s="11"/>
      <c r="O11" s="11"/>
      <c r="P11" s="37" t="s">
        <v>20</v>
      </c>
      <c r="Q11" s="38">
        <f>IFERROR(__xludf.DUMMYFUNCTION("importrange(""1mtpsN-Eh5ewH6BgIqPjUb0SIIDKmJFEORFtLsJO1nvU"",""Quality!ae45"")"),8.0)</f>
        <v>8</v>
      </c>
      <c r="R11" s="50">
        <f>IFERROR(__xludf.DUMMYFUNCTION("importrange(""1g5ymKTcCSLptwlyqg8IssDR1-QMsBR7CilZGW5Ywxwo"",""Quality!j11"")"),0.0)</f>
        <v>0</v>
      </c>
      <c r="S11" s="50">
        <f>H98</f>
        <v>0</v>
      </c>
      <c r="T11" s="28">
        <v>0.0</v>
      </c>
      <c r="U11" s="11"/>
      <c r="X11" s="51"/>
      <c r="Y11" s="52" t="s">
        <v>36</v>
      </c>
      <c r="Z11" s="53">
        <f>C43</f>
        <v>6</v>
      </c>
      <c r="AA11" s="52" t="s">
        <v>37</v>
      </c>
      <c r="AB11" s="53">
        <f>stdev(B30:AL31)</f>
        <v>0.04965635332</v>
      </c>
      <c r="AC11" s="52" t="s">
        <v>38</v>
      </c>
      <c r="AD11" s="54">
        <f>AD9-AD10</f>
        <v>0.95597377</v>
      </c>
      <c r="AF11" s="51"/>
      <c r="AG11" s="52" t="s">
        <v>36</v>
      </c>
      <c r="AH11" s="55">
        <f>C108</f>
        <v>1.016666667</v>
      </c>
      <c r="AI11" s="52" t="s">
        <v>37</v>
      </c>
      <c r="AJ11" s="53">
        <f>stdev(B95:G96)</f>
        <v>0.03892494721</v>
      </c>
      <c r="AK11" s="52" t="s">
        <v>38</v>
      </c>
      <c r="AL11" s="54">
        <f>AL9-AL10</f>
        <v>0.9824955571</v>
      </c>
      <c r="AN11" s="51"/>
      <c r="AO11" s="52" t="s">
        <v>36</v>
      </c>
      <c r="AP11" s="55">
        <f>C173</f>
        <v>4.004166667</v>
      </c>
      <c r="AQ11" s="52" t="s">
        <v>37</v>
      </c>
      <c r="AR11" s="53">
        <f>stdev(B160:AJ161)</f>
        <v>0.04642498792</v>
      </c>
      <c r="AS11" s="52" t="s">
        <v>38</v>
      </c>
      <c r="AT11" s="54">
        <f>AT9-AT10</f>
        <v>0.9680797244</v>
      </c>
    </row>
    <row r="12">
      <c r="A12" s="9"/>
      <c r="B12" s="56" t="s">
        <v>27</v>
      </c>
      <c r="C12" s="57">
        <v>1.0</v>
      </c>
      <c r="D12" s="57">
        <v>1.0</v>
      </c>
      <c r="E12" s="57">
        <v>1.0</v>
      </c>
      <c r="F12" s="57">
        <v>1.0</v>
      </c>
      <c r="G12" s="57">
        <v>1.0</v>
      </c>
      <c r="H12" s="57">
        <v>1.0</v>
      </c>
      <c r="I12" s="26"/>
      <c r="J12" s="26"/>
      <c r="N12" s="11"/>
      <c r="O12" s="11"/>
      <c r="P12" s="37" t="s">
        <v>21</v>
      </c>
      <c r="Q12" s="38">
        <f>IFERROR(__xludf.DUMMYFUNCTION("importrange(""1mtpsN-Eh5ewH6BgIqPjUb0SIIDKmJFEORFtLsJO1nvU"",""Quality!ae58"")"),0.0)</f>
        <v>0</v>
      </c>
      <c r="R12" s="50">
        <f>IFERROR(__xludf.DUMMYFUNCTION("importrange(""1g5ymKTcCSLptwlyqg8IssDR1-QMsBR7CilZGW5Ywxwo"",""Quality!j12"")"),2.0)</f>
        <v>2</v>
      </c>
      <c r="S12" s="28">
        <f>AH131</f>
        <v>1</v>
      </c>
      <c r="T12" s="28">
        <v>0.0</v>
      </c>
      <c r="U12" s="11"/>
      <c r="X12" s="19" t="s">
        <v>39</v>
      </c>
      <c r="Y12" s="20" t="s">
        <v>40</v>
      </c>
      <c r="Z12" s="21"/>
      <c r="AA12" s="21"/>
      <c r="AB12" s="22"/>
      <c r="AF12" s="19" t="s">
        <v>41</v>
      </c>
      <c r="AG12" s="20" t="s">
        <v>40</v>
      </c>
      <c r="AH12" s="21"/>
      <c r="AI12" s="21"/>
      <c r="AJ12" s="22"/>
      <c r="AN12" s="19" t="s">
        <v>42</v>
      </c>
      <c r="AO12" s="20" t="s">
        <v>40</v>
      </c>
      <c r="AP12" s="21"/>
      <c r="AQ12" s="21"/>
      <c r="AR12" s="22"/>
    </row>
    <row r="13">
      <c r="A13" s="9"/>
      <c r="B13" s="56"/>
      <c r="C13" s="57"/>
      <c r="D13" s="57"/>
      <c r="E13" s="57"/>
      <c r="F13" s="57"/>
      <c r="G13" s="57"/>
      <c r="H13" s="57"/>
      <c r="I13" s="26"/>
      <c r="J13" s="26"/>
      <c r="N13" s="11"/>
      <c r="O13" s="11"/>
      <c r="P13" s="37"/>
      <c r="Q13" s="28"/>
      <c r="R13" s="50"/>
      <c r="S13" s="28"/>
      <c r="T13" s="28"/>
      <c r="U13" s="11"/>
      <c r="X13" s="29"/>
      <c r="Y13" s="58"/>
      <c r="Z13" s="59"/>
      <c r="AA13" s="58"/>
      <c r="AB13" s="59"/>
      <c r="AF13" s="29"/>
      <c r="AG13" s="58"/>
      <c r="AH13" s="59"/>
      <c r="AI13" s="58"/>
      <c r="AJ13" s="59"/>
      <c r="AN13" s="29"/>
      <c r="AO13" s="58"/>
      <c r="AP13" s="59"/>
      <c r="AQ13" s="58"/>
      <c r="AR13" s="59"/>
    </row>
    <row r="14">
      <c r="A14" s="9"/>
      <c r="B14" s="14"/>
      <c r="C14" s="11"/>
      <c r="D14" s="11"/>
      <c r="E14" s="11"/>
      <c r="F14" s="11"/>
      <c r="G14" s="11"/>
      <c r="I14" s="60"/>
      <c r="J14" s="60"/>
      <c r="K14" s="11"/>
      <c r="L14" s="11"/>
      <c r="M14" s="11"/>
      <c r="N14" s="11"/>
      <c r="O14" s="11"/>
      <c r="P14" s="61" t="s">
        <v>22</v>
      </c>
      <c r="Q14" s="62" t="e">
        <v>#N/A</v>
      </c>
      <c r="R14" s="62" t="e">
        <v>#N/A</v>
      </c>
      <c r="S14" s="50">
        <f>AK163</f>
        <v>0</v>
      </c>
      <c r="T14" s="28">
        <v>0.0</v>
      </c>
      <c r="X14" s="29"/>
      <c r="Y14" s="30" t="s">
        <v>43</v>
      </c>
      <c r="Z14" s="63">
        <f>(Z9-Z10)/(6*AB11)</f>
        <v>0.6712803319</v>
      </c>
      <c r="AA14" s="30" t="s">
        <v>44</v>
      </c>
      <c r="AB14" s="64">
        <f>(Z9-Z11)/(3*AB11)</f>
        <v>0.6712803319</v>
      </c>
      <c r="AF14" s="29"/>
      <c r="AG14" s="30" t="s">
        <v>43</v>
      </c>
      <c r="AH14" s="63">
        <f>(AH9-AH10)/(6*AJ11)</f>
        <v>0.8563488386</v>
      </c>
      <c r="AI14" s="30" t="s">
        <v>44</v>
      </c>
      <c r="AJ14" s="64">
        <f>(AH9-AH11)/(3*AJ11)</f>
        <v>0.7136240321</v>
      </c>
      <c r="AN14" s="29"/>
      <c r="AO14" s="30" t="s">
        <v>43</v>
      </c>
      <c r="AP14" s="63">
        <f>(AP9-AP10)/(6*AR11)</f>
        <v>0.7180041359</v>
      </c>
      <c r="AQ14" s="30" t="s">
        <v>44</v>
      </c>
      <c r="AR14" s="64">
        <f>(AP9-AP11)/(3*AR11)</f>
        <v>0.6880872969</v>
      </c>
    </row>
    <row r="15" ht="14.25" customHeight="1">
      <c r="A15" s="9"/>
      <c r="B15" s="1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61" t="s">
        <v>23</v>
      </c>
      <c r="Q15" s="62" t="e">
        <v>#N/A</v>
      </c>
      <c r="R15" s="62">
        <f>IFERROR(__xludf.DUMMYFUNCTION("importrange(""1g5ymKTcCSLptwlyqg8IssDR1-QMsBR7CilZGW5Ywxwo"",""Quality!ag131"")"),2.0)</f>
        <v>2</v>
      </c>
      <c r="S15" s="50">
        <f>AM195</f>
        <v>0</v>
      </c>
      <c r="T15" s="28">
        <v>0.0</v>
      </c>
      <c r="X15" s="51"/>
      <c r="Y15" s="52" t="s">
        <v>45</v>
      </c>
      <c r="Z15" s="65">
        <f>min(AB14:AB15)</f>
        <v>0.6712803319</v>
      </c>
      <c r="AA15" s="52" t="s">
        <v>46</v>
      </c>
      <c r="AB15" s="66">
        <f>(Z11-Z10)/(3*AB11)</f>
        <v>0.6712803319</v>
      </c>
      <c r="AF15" s="51"/>
      <c r="AG15" s="52" t="s">
        <v>45</v>
      </c>
      <c r="AH15" s="65">
        <f>min(AJ14:AJ15)</f>
        <v>0.7136240321</v>
      </c>
      <c r="AI15" s="52" t="s">
        <v>46</v>
      </c>
      <c r="AJ15" s="66">
        <f>(AH11-AH10)/(3*AJ11)</f>
        <v>0.999073645</v>
      </c>
      <c r="AN15" s="51"/>
      <c r="AO15" s="52" t="s">
        <v>45</v>
      </c>
      <c r="AP15" s="65">
        <f>min(AR14:AR15)</f>
        <v>0.6880872969</v>
      </c>
      <c r="AQ15" s="52" t="s">
        <v>46</v>
      </c>
      <c r="AR15" s="66">
        <f>(AP11-AP10)/(3*AR11)</f>
        <v>0.7479209749</v>
      </c>
    </row>
    <row r="16" ht="14.25" customHeight="1">
      <c r="A16" s="9"/>
      <c r="B16" s="1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AH16" s="11"/>
      <c r="AP16" s="15"/>
      <c r="AQ16" s="15"/>
      <c r="AR16" s="16"/>
      <c r="AS16" s="16"/>
      <c r="AT16" s="16"/>
    </row>
    <row r="17">
      <c r="A17" s="9"/>
      <c r="B17" s="14"/>
      <c r="C17" s="11"/>
      <c r="D17" s="11"/>
      <c r="E17" s="11"/>
      <c r="F17" s="11"/>
      <c r="G17" s="11"/>
      <c r="I17" s="11"/>
      <c r="J17" s="11"/>
      <c r="K17" s="11"/>
      <c r="L17" s="11"/>
      <c r="M17" s="11"/>
      <c r="N17" s="11"/>
      <c r="O17" s="11"/>
      <c r="X17" s="19" t="s">
        <v>47</v>
      </c>
      <c r="Y17" s="20" t="s">
        <v>15</v>
      </c>
      <c r="Z17" s="21"/>
      <c r="AA17" s="21"/>
      <c r="AB17" s="21"/>
      <c r="AC17" s="21"/>
      <c r="AD17" s="22"/>
      <c r="AF17" s="19" t="s">
        <v>48</v>
      </c>
      <c r="AG17" s="20" t="s">
        <v>15</v>
      </c>
      <c r="AH17" s="21"/>
      <c r="AI17" s="21"/>
      <c r="AJ17" s="21"/>
      <c r="AK17" s="21"/>
      <c r="AL17" s="22"/>
      <c r="AM17" s="15"/>
      <c r="AN17" s="19" t="s">
        <v>49</v>
      </c>
      <c r="AO17" s="20" t="s">
        <v>15</v>
      </c>
      <c r="AP17" s="21"/>
      <c r="AQ17" s="21"/>
      <c r="AR17" s="21"/>
      <c r="AS17" s="21"/>
      <c r="AT17" s="22"/>
    </row>
    <row r="18" ht="14.25" customHeight="1">
      <c r="A18" s="9"/>
      <c r="B18" s="14"/>
      <c r="C18" s="11"/>
      <c r="D18" s="11"/>
      <c r="E18" s="11"/>
      <c r="F18" s="11"/>
      <c r="G18" s="11"/>
      <c r="I18" s="11"/>
      <c r="J18" s="11"/>
      <c r="K18" s="11"/>
      <c r="L18" s="11"/>
      <c r="M18" s="11"/>
      <c r="N18" s="11"/>
      <c r="O18" s="11"/>
      <c r="X18" s="29"/>
      <c r="Y18" s="30" t="s">
        <v>28</v>
      </c>
      <c r="Z18" s="67">
        <f t="shared" ref="Z18:Z20" si="7">C69</f>
        <v>8</v>
      </c>
      <c r="AA18" s="16" t="s">
        <v>29</v>
      </c>
      <c r="AC18" s="20" t="s">
        <v>30</v>
      </c>
      <c r="AD18" s="22"/>
      <c r="AF18" s="29"/>
      <c r="AG18" s="33" t="s">
        <v>28</v>
      </c>
      <c r="AH18" s="34">
        <f t="shared" ref="AH18:AH20" si="8">C135</f>
        <v>4</v>
      </c>
      <c r="AI18" s="16" t="s">
        <v>29</v>
      </c>
      <c r="AK18" s="20" t="s">
        <v>30</v>
      </c>
      <c r="AL18" s="22"/>
      <c r="AM18" s="15"/>
      <c r="AN18" s="29"/>
      <c r="AO18" s="33" t="s">
        <v>28</v>
      </c>
      <c r="AP18" s="34">
        <f t="shared" ref="AP18:AP20" si="9">C199</f>
        <v>1</v>
      </c>
      <c r="AQ18" s="16" t="s">
        <v>29</v>
      </c>
      <c r="AS18" s="20" t="s">
        <v>30</v>
      </c>
      <c r="AT18" s="22"/>
    </row>
    <row r="19" ht="14.25" customHeight="1">
      <c r="A19" s="9"/>
      <c r="B19" s="14"/>
      <c r="C19" s="11"/>
      <c r="D19" s="11"/>
      <c r="E19" s="11"/>
      <c r="F19" s="11"/>
      <c r="G19" s="11"/>
      <c r="I19" s="11"/>
      <c r="J19" s="11"/>
      <c r="K19" s="11"/>
      <c r="L19" s="11"/>
      <c r="M19" s="11"/>
      <c r="N19" s="11"/>
      <c r="O19" s="11"/>
      <c r="X19" s="29"/>
      <c r="Y19" s="43" t="s">
        <v>31</v>
      </c>
      <c r="Z19" s="34">
        <f t="shared" si="7"/>
        <v>8.1</v>
      </c>
      <c r="AA19" s="30" t="s">
        <v>32</v>
      </c>
      <c r="AB19" s="40">
        <f>(Z19-Z21)/AB21</f>
        <v>2.517421465</v>
      </c>
      <c r="AC19" s="41"/>
      <c r="AD19" s="42">
        <f t="shared" ref="AD19:AD20" si="10">normsdist(AB19)</f>
        <v>0.9940891339</v>
      </c>
      <c r="AF19" s="29"/>
      <c r="AG19" s="43" t="s">
        <v>31</v>
      </c>
      <c r="AH19" s="34">
        <f t="shared" si="8"/>
        <v>4.1</v>
      </c>
      <c r="AI19" s="30" t="s">
        <v>32</v>
      </c>
      <c r="AJ19" s="40">
        <f>(AH19-AH21)/AJ21</f>
        <v>1.382399769</v>
      </c>
      <c r="AK19" s="41"/>
      <c r="AL19" s="42">
        <f t="shared" ref="AL19:AL20" si="11">normsdist(AJ19)</f>
        <v>0.9165755064</v>
      </c>
      <c r="AM19" s="15"/>
      <c r="AN19" s="29"/>
      <c r="AO19" s="43" t="s">
        <v>31</v>
      </c>
      <c r="AP19" s="34">
        <f t="shared" si="9"/>
        <v>1.1</v>
      </c>
      <c r="AQ19" s="30" t="s">
        <v>32</v>
      </c>
      <c r="AR19" s="40">
        <f>(AP19-AP21)/AR21</f>
        <v>2.611614974</v>
      </c>
      <c r="AS19" s="41"/>
      <c r="AT19" s="42">
        <f t="shared" ref="AT19:AT20" si="12">normsdist(AR19)</f>
        <v>0.995494216</v>
      </c>
    </row>
    <row r="20" ht="14.25" customHeight="1">
      <c r="A20" s="9"/>
      <c r="B20" s="14"/>
      <c r="C20" s="11"/>
      <c r="D20" s="11"/>
      <c r="E20" s="11"/>
      <c r="F20" s="11"/>
      <c r="G20" s="11"/>
      <c r="I20" s="11"/>
      <c r="J20" s="11"/>
      <c r="K20" s="11"/>
      <c r="L20" s="11"/>
      <c r="M20" s="11"/>
      <c r="N20" s="11"/>
      <c r="O20" s="11"/>
      <c r="X20" s="29"/>
      <c r="Y20" s="68" t="s">
        <v>33</v>
      </c>
      <c r="Z20" s="34">
        <f t="shared" si="7"/>
        <v>7.9</v>
      </c>
      <c r="AA20" s="43" t="s">
        <v>34</v>
      </c>
      <c r="AB20" s="31">
        <f>(Z20-Z21)/AB21</f>
        <v>-2.234565121</v>
      </c>
      <c r="AC20" s="43" t="s">
        <v>35</v>
      </c>
      <c r="AD20" s="46">
        <f t="shared" si="10"/>
        <v>0.01272295641</v>
      </c>
      <c r="AF20" s="29"/>
      <c r="AG20" s="43" t="s">
        <v>33</v>
      </c>
      <c r="AH20" s="34">
        <f t="shared" si="8"/>
        <v>3.9</v>
      </c>
      <c r="AI20" s="43" t="s">
        <v>34</v>
      </c>
      <c r="AJ20" s="31">
        <f>(AH20-AH21)/AJ21</f>
        <v>-1.145416951</v>
      </c>
      <c r="AK20" s="43" t="s">
        <v>35</v>
      </c>
      <c r="AL20" s="46">
        <f t="shared" si="11"/>
        <v>0.1260182399</v>
      </c>
      <c r="AM20" s="15"/>
      <c r="AN20" s="29"/>
      <c r="AO20" s="43" t="s">
        <v>33</v>
      </c>
      <c r="AP20" s="34">
        <f t="shared" si="9"/>
        <v>0.9</v>
      </c>
      <c r="AQ20" s="43" t="s">
        <v>34</v>
      </c>
      <c r="AR20" s="31">
        <f>(AP20-AP21)/AR21</f>
        <v>-2.543780819</v>
      </c>
      <c r="AS20" s="43" t="s">
        <v>35</v>
      </c>
      <c r="AT20" s="46">
        <f t="shared" si="12"/>
        <v>0.00548299354</v>
      </c>
    </row>
    <row r="21" ht="14.25" customHeight="1">
      <c r="A21" s="9"/>
      <c r="B21" s="1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X21" s="51"/>
      <c r="Y21" s="52" t="s">
        <v>36</v>
      </c>
      <c r="Z21" s="53">
        <f>C75</f>
        <v>7.994047619</v>
      </c>
      <c r="AA21" s="52" t="s">
        <v>37</v>
      </c>
      <c r="AB21" s="53">
        <f>stdev(B62:AQ63)</f>
        <v>0.04208766089</v>
      </c>
      <c r="AC21" s="52" t="s">
        <v>38</v>
      </c>
      <c r="AD21" s="54">
        <f>AD19-AD20</f>
        <v>0.9813661775</v>
      </c>
      <c r="AF21" s="51"/>
      <c r="AG21" s="52" t="s">
        <v>36</v>
      </c>
      <c r="AH21" s="55">
        <f>C141</f>
        <v>3.990625</v>
      </c>
      <c r="AI21" s="52" t="s">
        <v>37</v>
      </c>
      <c r="AJ21" s="53">
        <f>stdev(B128:AG129)</f>
        <v>0.07911966023</v>
      </c>
      <c r="AK21" s="52" t="s">
        <v>38</v>
      </c>
      <c r="AL21" s="54">
        <f>AL19-AL20</f>
        <v>0.7905572666</v>
      </c>
      <c r="AM21" s="15"/>
      <c r="AN21" s="51"/>
      <c r="AO21" s="52" t="s">
        <v>36</v>
      </c>
      <c r="AP21" s="55">
        <f>C205</f>
        <v>0.9986842105</v>
      </c>
      <c r="AQ21" s="52" t="s">
        <v>37</v>
      </c>
      <c r="AR21" s="53">
        <f>stdev(B192:AL193)</f>
        <v>0.03879430562</v>
      </c>
      <c r="AS21" s="52" t="s">
        <v>38</v>
      </c>
      <c r="AT21" s="54">
        <f>AT19-AT20</f>
        <v>0.9900112224</v>
      </c>
    </row>
    <row r="22">
      <c r="A22" s="9"/>
      <c r="B22" s="1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X22" s="19" t="s">
        <v>50</v>
      </c>
      <c r="Y22" s="20" t="s">
        <v>40</v>
      </c>
      <c r="Z22" s="21"/>
      <c r="AA22" s="21"/>
      <c r="AB22" s="22"/>
      <c r="AF22" s="19" t="s">
        <v>51</v>
      </c>
      <c r="AG22" s="20" t="s">
        <v>40</v>
      </c>
      <c r="AH22" s="21"/>
      <c r="AI22" s="21"/>
      <c r="AJ22" s="22"/>
      <c r="AM22" s="15"/>
      <c r="AN22" s="19" t="s">
        <v>52</v>
      </c>
      <c r="AO22" s="20" t="s">
        <v>40</v>
      </c>
      <c r="AP22" s="21"/>
      <c r="AQ22" s="21"/>
      <c r="AR22" s="22"/>
    </row>
    <row r="23" ht="14.25" customHeight="1">
      <c r="A23" s="9"/>
      <c r="B23" s="1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X23" s="29"/>
      <c r="Y23" s="30" t="s">
        <v>43</v>
      </c>
      <c r="Z23" s="63">
        <f>(Z19-Z20)/(6*AB21)</f>
        <v>0.7919977644</v>
      </c>
      <c r="AA23" s="30" t="s">
        <v>44</v>
      </c>
      <c r="AB23" s="64">
        <f>(Z19-Z21)/(3*AB21)</f>
        <v>0.8391404885</v>
      </c>
      <c r="AF23" s="29"/>
      <c r="AG23" s="30" t="s">
        <v>43</v>
      </c>
      <c r="AH23" s="63">
        <f>(AH19-AH20)/(6*AJ21)</f>
        <v>0.4213027866</v>
      </c>
      <c r="AI23" s="30" t="s">
        <v>44</v>
      </c>
      <c r="AJ23" s="64">
        <f>(AH19-AH21)/(3*AJ21)</f>
        <v>0.4607999229</v>
      </c>
      <c r="AM23" s="15"/>
      <c r="AN23" s="29"/>
      <c r="AO23" s="30" t="s">
        <v>43</v>
      </c>
      <c r="AP23" s="63">
        <f>(AP19-AP20)/(6*AR21)</f>
        <v>0.8592326321</v>
      </c>
      <c r="AQ23" s="30" t="s">
        <v>44</v>
      </c>
      <c r="AR23" s="64">
        <f>(AP19-AP21)/(3*AR21)</f>
        <v>0.8705383247</v>
      </c>
    </row>
    <row r="24" ht="14.25" customHeight="1">
      <c r="A24" s="9"/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X24" s="51"/>
      <c r="Y24" s="52" t="s">
        <v>45</v>
      </c>
      <c r="Z24" s="65">
        <f>min(AB23:AB24)</f>
        <v>0.7448550403</v>
      </c>
      <c r="AA24" s="52" t="s">
        <v>46</v>
      </c>
      <c r="AB24" s="66">
        <f>(Z21-Z20)/(3*AB21)</f>
        <v>0.7448550403</v>
      </c>
      <c r="AF24" s="51"/>
      <c r="AG24" s="52" t="s">
        <v>45</v>
      </c>
      <c r="AH24" s="65">
        <f>min(AJ23:AJ24)</f>
        <v>0.3818056504</v>
      </c>
      <c r="AI24" s="52" t="s">
        <v>46</v>
      </c>
      <c r="AJ24" s="66">
        <f>(AH21-AH20)/(3*AJ21)</f>
        <v>0.3818056504</v>
      </c>
      <c r="AM24" s="15"/>
      <c r="AN24" s="51"/>
      <c r="AO24" s="52" t="s">
        <v>45</v>
      </c>
      <c r="AP24" s="65">
        <f>min(AR23:AR24)</f>
        <v>0.8479269396</v>
      </c>
      <c r="AQ24" s="52" t="s">
        <v>46</v>
      </c>
      <c r="AR24" s="66">
        <f>(AP21-AP20)/(3*AR21)</f>
        <v>0.8479269396</v>
      </c>
    </row>
    <row r="25" ht="14.25" customHeight="1">
      <c r="A25" s="9"/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Z25" s="11"/>
      <c r="AA25" s="11"/>
      <c r="AB25" s="11"/>
      <c r="AC25" s="11"/>
      <c r="AD25" s="11"/>
      <c r="AE25" s="15"/>
      <c r="AF25" s="15"/>
      <c r="AG25" s="15"/>
      <c r="AH25" s="15"/>
    </row>
    <row r="26" ht="14.25" customHeight="1">
      <c r="A26" s="9"/>
      <c r="B26" s="1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Z26" s="11"/>
      <c r="AA26" s="11"/>
      <c r="AB26" s="11"/>
      <c r="AC26" s="11"/>
      <c r="AD26" s="11"/>
      <c r="AE26" s="15"/>
      <c r="AF26" s="15"/>
      <c r="AG26" s="15"/>
      <c r="AH26" s="15"/>
    </row>
    <row r="27" ht="14.25" customHeight="1">
      <c r="A27" s="9"/>
      <c r="B27" s="1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5"/>
      <c r="AF27" s="15"/>
      <c r="AG27" s="15"/>
      <c r="AH27" s="15"/>
    </row>
    <row r="28" ht="14.25" customHeight="1">
      <c r="A28" s="9"/>
      <c r="B28" s="7" t="s">
        <v>8</v>
      </c>
      <c r="C28" s="7" t="s">
        <v>8</v>
      </c>
      <c r="D28" s="5" t="s">
        <v>5</v>
      </c>
      <c r="E28" s="5" t="s">
        <v>5</v>
      </c>
      <c r="F28" s="5" t="s">
        <v>5</v>
      </c>
      <c r="G28" s="5" t="s">
        <v>5</v>
      </c>
      <c r="H28" s="5" t="s">
        <v>5</v>
      </c>
      <c r="I28" s="5" t="s">
        <v>5</v>
      </c>
      <c r="J28" s="8" t="s">
        <v>9</v>
      </c>
      <c r="K28" s="8" t="s">
        <v>9</v>
      </c>
      <c r="L28" s="8" t="s">
        <v>9</v>
      </c>
      <c r="M28" s="6" t="s">
        <v>6</v>
      </c>
      <c r="N28" s="6" t="s">
        <v>6</v>
      </c>
      <c r="O28" s="6" t="s">
        <v>6</v>
      </c>
      <c r="P28" s="6" t="s">
        <v>6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4.25" customHeight="1">
      <c r="A29" s="3"/>
    </row>
    <row r="30" ht="14.25" customHeight="1">
      <c r="A30" s="69" t="s">
        <v>53</v>
      </c>
      <c r="B30" s="70">
        <v>5.9</v>
      </c>
      <c r="C30" s="71">
        <v>6.1</v>
      </c>
      <c r="D30" s="71">
        <v>5.9</v>
      </c>
      <c r="E30" s="71">
        <v>6.0</v>
      </c>
      <c r="F30" s="71">
        <v>6.0</v>
      </c>
      <c r="G30" s="71">
        <v>6.0</v>
      </c>
      <c r="H30" s="71">
        <v>6.0</v>
      </c>
      <c r="I30" s="71">
        <v>6.0</v>
      </c>
      <c r="J30" s="71">
        <v>6.0</v>
      </c>
      <c r="K30" s="71">
        <v>5.9</v>
      </c>
      <c r="L30" s="71">
        <v>5.9</v>
      </c>
      <c r="M30" s="71">
        <v>6.0</v>
      </c>
      <c r="N30" s="71">
        <v>6.0</v>
      </c>
      <c r="O30" s="71">
        <v>5.9</v>
      </c>
      <c r="P30" s="71">
        <v>5.9</v>
      </c>
      <c r="Q30" s="71">
        <v>5.9</v>
      </c>
      <c r="R30" s="71">
        <v>6.0</v>
      </c>
      <c r="S30" s="71">
        <v>6.0</v>
      </c>
      <c r="T30" s="71">
        <v>6.0</v>
      </c>
      <c r="U30" s="71">
        <v>6.0</v>
      </c>
      <c r="V30" s="71">
        <v>6.0</v>
      </c>
      <c r="W30" s="71">
        <v>6.0</v>
      </c>
      <c r="X30" s="71">
        <v>6.0</v>
      </c>
      <c r="Y30" s="71">
        <v>6.1</v>
      </c>
      <c r="Z30" s="71">
        <v>5.9</v>
      </c>
      <c r="AA30" s="71">
        <v>6.0</v>
      </c>
      <c r="AB30" s="71">
        <v>6.1</v>
      </c>
      <c r="AC30" s="71">
        <v>6.1</v>
      </c>
      <c r="AD30" s="71">
        <v>6.1</v>
      </c>
      <c r="AE30" s="71">
        <v>6.1</v>
      </c>
      <c r="AF30" s="71">
        <v>6.0</v>
      </c>
      <c r="AG30" s="72">
        <v>6.0</v>
      </c>
      <c r="AH30" s="73">
        <v>6.0</v>
      </c>
      <c r="AI30" s="73">
        <v>6.1</v>
      </c>
      <c r="AJ30" s="73">
        <v>6.0</v>
      </c>
      <c r="AK30" s="73">
        <v>6.0</v>
      </c>
      <c r="AL30" s="73">
        <v>6.0</v>
      </c>
    </row>
    <row r="31" ht="14.25" customHeight="1">
      <c r="A31" s="69" t="s">
        <v>53</v>
      </c>
      <c r="B31" s="70">
        <v>6.0</v>
      </c>
      <c r="C31" s="71">
        <v>6.1</v>
      </c>
      <c r="D31" s="71">
        <v>6.0</v>
      </c>
      <c r="E31" s="71">
        <v>6.0</v>
      </c>
      <c r="F31" s="71">
        <v>6.0</v>
      </c>
      <c r="G31" s="71">
        <v>6.0</v>
      </c>
      <c r="H31" s="71">
        <v>6.0</v>
      </c>
      <c r="I31" s="71">
        <v>6.0</v>
      </c>
      <c r="J31" s="71">
        <v>6.0</v>
      </c>
      <c r="K31" s="71">
        <v>6.0</v>
      </c>
      <c r="L31" s="71">
        <v>6.0</v>
      </c>
      <c r="M31" s="71">
        <v>6.0</v>
      </c>
      <c r="N31" s="71">
        <v>6.0</v>
      </c>
      <c r="O31" s="71">
        <v>6.0</v>
      </c>
      <c r="P31" s="71">
        <v>6.0</v>
      </c>
      <c r="Q31" s="71">
        <v>6.0</v>
      </c>
      <c r="R31" s="71">
        <v>6.0</v>
      </c>
      <c r="S31" s="71">
        <v>6.0</v>
      </c>
      <c r="T31" s="71">
        <v>6.0</v>
      </c>
      <c r="U31" s="71">
        <v>6.0</v>
      </c>
      <c r="V31" s="71">
        <v>6.0</v>
      </c>
      <c r="W31" s="71">
        <v>6.0</v>
      </c>
      <c r="X31" s="71">
        <v>6.0</v>
      </c>
      <c r="Y31" s="71">
        <v>6.0</v>
      </c>
      <c r="Z31" s="71">
        <v>6.0</v>
      </c>
      <c r="AA31" s="71">
        <v>6.1</v>
      </c>
      <c r="AB31" s="71">
        <v>6.0</v>
      </c>
      <c r="AC31" s="71">
        <v>6.0</v>
      </c>
      <c r="AD31" s="71">
        <v>6.0</v>
      </c>
      <c r="AE31" s="71">
        <v>6.0</v>
      </c>
      <c r="AF31" s="71">
        <v>6.0</v>
      </c>
      <c r="AG31" s="72">
        <v>6.0</v>
      </c>
      <c r="AH31" s="73">
        <v>6.0</v>
      </c>
      <c r="AI31" s="73">
        <v>6.0</v>
      </c>
      <c r="AJ31" s="73">
        <v>6.0</v>
      </c>
      <c r="AK31" s="73">
        <v>5.9</v>
      </c>
      <c r="AL31" s="73">
        <v>6.0</v>
      </c>
    </row>
    <row r="32" ht="14.25" customHeight="1">
      <c r="A32" s="74" t="s">
        <v>54</v>
      </c>
      <c r="B32" s="75">
        <f t="shared" ref="B32:AL32" si="13">IF((B33="Good"),1,0)</f>
        <v>1</v>
      </c>
      <c r="C32" s="76">
        <f t="shared" si="13"/>
        <v>1</v>
      </c>
      <c r="D32" s="76">
        <f t="shared" si="13"/>
        <v>1</v>
      </c>
      <c r="E32" s="76">
        <f t="shared" si="13"/>
        <v>1</v>
      </c>
      <c r="F32" s="76">
        <f t="shared" si="13"/>
        <v>1</v>
      </c>
      <c r="G32" s="76">
        <f t="shared" si="13"/>
        <v>1</v>
      </c>
      <c r="H32" s="76">
        <f t="shared" si="13"/>
        <v>1</v>
      </c>
      <c r="I32" s="76">
        <f t="shared" si="13"/>
        <v>1</v>
      </c>
      <c r="J32" s="76">
        <f t="shared" si="13"/>
        <v>1</v>
      </c>
      <c r="K32" s="76">
        <f t="shared" si="13"/>
        <v>1</v>
      </c>
      <c r="L32" s="76">
        <f t="shared" si="13"/>
        <v>1</v>
      </c>
      <c r="M32" s="76">
        <f t="shared" si="13"/>
        <v>1</v>
      </c>
      <c r="N32" s="76">
        <f t="shared" si="13"/>
        <v>1</v>
      </c>
      <c r="O32" s="76">
        <f t="shared" si="13"/>
        <v>1</v>
      </c>
      <c r="P32" s="76">
        <f t="shared" si="13"/>
        <v>1</v>
      </c>
      <c r="Q32" s="76">
        <f t="shared" si="13"/>
        <v>1</v>
      </c>
      <c r="R32" s="76">
        <f t="shared" si="13"/>
        <v>1</v>
      </c>
      <c r="S32" s="76">
        <f t="shared" si="13"/>
        <v>1</v>
      </c>
      <c r="T32" s="76">
        <f t="shared" si="13"/>
        <v>1</v>
      </c>
      <c r="U32" s="76">
        <f t="shared" si="13"/>
        <v>1</v>
      </c>
      <c r="V32" s="76">
        <f t="shared" si="13"/>
        <v>1</v>
      </c>
      <c r="W32" s="76">
        <f t="shared" si="13"/>
        <v>1</v>
      </c>
      <c r="X32" s="76">
        <f t="shared" si="13"/>
        <v>1</v>
      </c>
      <c r="Y32" s="76">
        <f t="shared" si="13"/>
        <v>1</v>
      </c>
      <c r="Z32" s="76">
        <f t="shared" si="13"/>
        <v>1</v>
      </c>
      <c r="AA32" s="76">
        <f t="shared" si="13"/>
        <v>1</v>
      </c>
      <c r="AB32" s="76">
        <f t="shared" si="13"/>
        <v>1</v>
      </c>
      <c r="AC32" s="76">
        <f t="shared" si="13"/>
        <v>1</v>
      </c>
      <c r="AD32" s="76">
        <f t="shared" si="13"/>
        <v>1</v>
      </c>
      <c r="AE32" s="76">
        <f t="shared" si="13"/>
        <v>1</v>
      </c>
      <c r="AF32" s="76">
        <f t="shared" si="13"/>
        <v>1</v>
      </c>
      <c r="AG32" s="76">
        <f t="shared" si="13"/>
        <v>1</v>
      </c>
      <c r="AH32" s="76">
        <f t="shared" si="13"/>
        <v>1</v>
      </c>
      <c r="AI32" s="76">
        <f t="shared" si="13"/>
        <v>1</v>
      </c>
      <c r="AJ32" s="76">
        <f t="shared" si="13"/>
        <v>1</v>
      </c>
      <c r="AK32" s="76">
        <f t="shared" si="13"/>
        <v>1</v>
      </c>
      <c r="AL32" s="76">
        <f t="shared" si="13"/>
        <v>1</v>
      </c>
      <c r="AM32" s="77">
        <f>SUM(B32:AL32)/COUNT(B32:AL32)</f>
        <v>1</v>
      </c>
    </row>
    <row r="33" ht="14.25" customHeight="1">
      <c r="A33" s="74" t="s">
        <v>55</v>
      </c>
      <c r="B33" s="78" t="str">
        <f t="shared" ref="B33:AL33" si="14">IF(AND(B30&gt;=5.9,B30&lt;=6.1,B31&gt;=5.9,B31&lt;=6.1),"Good","Bad")</f>
        <v>Good</v>
      </c>
      <c r="C33" s="78" t="str">
        <f t="shared" si="14"/>
        <v>Good</v>
      </c>
      <c r="D33" s="78" t="str">
        <f t="shared" si="14"/>
        <v>Good</v>
      </c>
      <c r="E33" s="78" t="str">
        <f t="shared" si="14"/>
        <v>Good</v>
      </c>
      <c r="F33" s="78" t="str">
        <f t="shared" si="14"/>
        <v>Good</v>
      </c>
      <c r="G33" s="78" t="str">
        <f t="shared" si="14"/>
        <v>Good</v>
      </c>
      <c r="H33" s="78" t="str">
        <f t="shared" si="14"/>
        <v>Good</v>
      </c>
      <c r="I33" s="78" t="str">
        <f t="shared" si="14"/>
        <v>Good</v>
      </c>
      <c r="J33" s="78" t="str">
        <f t="shared" si="14"/>
        <v>Good</v>
      </c>
      <c r="K33" s="78" t="str">
        <f t="shared" si="14"/>
        <v>Good</v>
      </c>
      <c r="L33" s="78" t="str">
        <f t="shared" si="14"/>
        <v>Good</v>
      </c>
      <c r="M33" s="78" t="str">
        <f t="shared" si="14"/>
        <v>Good</v>
      </c>
      <c r="N33" s="78" t="str">
        <f t="shared" si="14"/>
        <v>Good</v>
      </c>
      <c r="O33" s="78" t="str">
        <f t="shared" si="14"/>
        <v>Good</v>
      </c>
      <c r="P33" s="78" t="str">
        <f t="shared" si="14"/>
        <v>Good</v>
      </c>
      <c r="Q33" s="78" t="str">
        <f t="shared" si="14"/>
        <v>Good</v>
      </c>
      <c r="R33" s="78" t="str">
        <f t="shared" si="14"/>
        <v>Good</v>
      </c>
      <c r="S33" s="78" t="str">
        <f t="shared" si="14"/>
        <v>Good</v>
      </c>
      <c r="T33" s="78" t="str">
        <f t="shared" si="14"/>
        <v>Good</v>
      </c>
      <c r="U33" s="78" t="str">
        <f t="shared" si="14"/>
        <v>Good</v>
      </c>
      <c r="V33" s="78" t="str">
        <f t="shared" si="14"/>
        <v>Good</v>
      </c>
      <c r="W33" s="78" t="str">
        <f t="shared" si="14"/>
        <v>Good</v>
      </c>
      <c r="X33" s="78" t="str">
        <f t="shared" si="14"/>
        <v>Good</v>
      </c>
      <c r="Y33" s="78" t="str">
        <f t="shared" si="14"/>
        <v>Good</v>
      </c>
      <c r="Z33" s="78" t="str">
        <f t="shared" si="14"/>
        <v>Good</v>
      </c>
      <c r="AA33" s="78" t="str">
        <f t="shared" si="14"/>
        <v>Good</v>
      </c>
      <c r="AB33" s="78" t="str">
        <f t="shared" si="14"/>
        <v>Good</v>
      </c>
      <c r="AC33" s="78" t="str">
        <f t="shared" si="14"/>
        <v>Good</v>
      </c>
      <c r="AD33" s="78" t="str">
        <f t="shared" si="14"/>
        <v>Good</v>
      </c>
      <c r="AE33" s="78" t="str">
        <f t="shared" si="14"/>
        <v>Good</v>
      </c>
      <c r="AF33" s="78" t="str">
        <f t="shared" si="14"/>
        <v>Good</v>
      </c>
      <c r="AG33" s="78" t="str">
        <f t="shared" si="14"/>
        <v>Good</v>
      </c>
      <c r="AH33" s="78" t="str">
        <f t="shared" si="14"/>
        <v>Good</v>
      </c>
      <c r="AI33" s="78" t="str">
        <f t="shared" si="14"/>
        <v>Good</v>
      </c>
      <c r="AJ33" s="78" t="str">
        <f t="shared" si="14"/>
        <v>Good</v>
      </c>
      <c r="AK33" s="78" t="str">
        <f t="shared" si="14"/>
        <v>Good</v>
      </c>
      <c r="AL33" s="78" t="str">
        <f t="shared" si="14"/>
        <v>Good</v>
      </c>
      <c r="AM33" s="79">
        <f>COUNT(B32:AL32)-SUM(B32:AL32)</f>
        <v>0</v>
      </c>
    </row>
    <row r="34" ht="14.25" customHeight="1">
      <c r="A34" s="80"/>
      <c r="B34" s="81" t="s">
        <v>56</v>
      </c>
      <c r="C34" s="82">
        <v>1.0</v>
      </c>
      <c r="D34" s="81">
        <f t="shared" ref="D34:BX34" si="15">C34+1</f>
        <v>2</v>
      </c>
      <c r="E34" s="81">
        <f t="shared" si="15"/>
        <v>3</v>
      </c>
      <c r="F34" s="81">
        <f t="shared" si="15"/>
        <v>4</v>
      </c>
      <c r="G34" s="81">
        <f t="shared" si="15"/>
        <v>5</v>
      </c>
      <c r="H34" s="81">
        <f t="shared" si="15"/>
        <v>6</v>
      </c>
      <c r="I34" s="81">
        <f t="shared" si="15"/>
        <v>7</v>
      </c>
      <c r="J34" s="81">
        <f t="shared" si="15"/>
        <v>8</v>
      </c>
      <c r="K34" s="81">
        <f t="shared" si="15"/>
        <v>9</v>
      </c>
      <c r="L34" s="81">
        <f t="shared" si="15"/>
        <v>10</v>
      </c>
      <c r="M34" s="81">
        <f t="shared" si="15"/>
        <v>11</v>
      </c>
      <c r="N34" s="81">
        <f t="shared" si="15"/>
        <v>12</v>
      </c>
      <c r="O34" s="81">
        <f t="shared" si="15"/>
        <v>13</v>
      </c>
      <c r="P34" s="81">
        <f t="shared" si="15"/>
        <v>14</v>
      </c>
      <c r="Q34" s="81">
        <f t="shared" si="15"/>
        <v>15</v>
      </c>
      <c r="R34" s="81">
        <f t="shared" si="15"/>
        <v>16</v>
      </c>
      <c r="S34" s="81">
        <f t="shared" si="15"/>
        <v>17</v>
      </c>
      <c r="T34" s="81">
        <f t="shared" si="15"/>
        <v>18</v>
      </c>
      <c r="U34" s="81">
        <f t="shared" si="15"/>
        <v>19</v>
      </c>
      <c r="V34" s="81">
        <f t="shared" si="15"/>
        <v>20</v>
      </c>
      <c r="W34" s="81">
        <f t="shared" si="15"/>
        <v>21</v>
      </c>
      <c r="X34" s="81">
        <f t="shared" si="15"/>
        <v>22</v>
      </c>
      <c r="Y34" s="81">
        <f t="shared" si="15"/>
        <v>23</v>
      </c>
      <c r="Z34" s="81">
        <f t="shared" si="15"/>
        <v>24</v>
      </c>
      <c r="AA34" s="81">
        <f t="shared" si="15"/>
        <v>25</v>
      </c>
      <c r="AB34" s="81">
        <f t="shared" si="15"/>
        <v>26</v>
      </c>
      <c r="AC34" s="81">
        <f t="shared" si="15"/>
        <v>27</v>
      </c>
      <c r="AD34" s="81">
        <f t="shared" si="15"/>
        <v>28</v>
      </c>
      <c r="AE34" s="81">
        <f t="shared" si="15"/>
        <v>29</v>
      </c>
      <c r="AF34" s="81">
        <f t="shared" si="15"/>
        <v>30</v>
      </c>
      <c r="AG34" s="81">
        <f t="shared" si="15"/>
        <v>31</v>
      </c>
      <c r="AH34" s="81">
        <f t="shared" si="15"/>
        <v>32</v>
      </c>
      <c r="AI34" s="81">
        <f t="shared" si="15"/>
        <v>33</v>
      </c>
      <c r="AJ34" s="81">
        <f t="shared" si="15"/>
        <v>34</v>
      </c>
      <c r="AK34" s="81">
        <f t="shared" si="15"/>
        <v>35</v>
      </c>
      <c r="AL34" s="81">
        <f t="shared" si="15"/>
        <v>36</v>
      </c>
      <c r="AM34" s="81">
        <f t="shared" si="15"/>
        <v>37</v>
      </c>
      <c r="AN34" s="81">
        <f t="shared" si="15"/>
        <v>38</v>
      </c>
      <c r="AO34" s="81">
        <f t="shared" si="15"/>
        <v>39</v>
      </c>
      <c r="AP34" s="81">
        <f t="shared" si="15"/>
        <v>40</v>
      </c>
      <c r="AQ34" s="81">
        <f t="shared" si="15"/>
        <v>41</v>
      </c>
      <c r="AR34" s="81">
        <f t="shared" si="15"/>
        <v>42</v>
      </c>
      <c r="AS34" s="81">
        <f t="shared" si="15"/>
        <v>43</v>
      </c>
      <c r="AT34" s="81">
        <f t="shared" si="15"/>
        <v>44</v>
      </c>
      <c r="AU34" s="81">
        <f t="shared" si="15"/>
        <v>45</v>
      </c>
      <c r="AV34" s="81">
        <f t="shared" si="15"/>
        <v>46</v>
      </c>
      <c r="AW34" s="81">
        <f t="shared" si="15"/>
        <v>47</v>
      </c>
      <c r="AX34" s="81">
        <f t="shared" si="15"/>
        <v>48</v>
      </c>
      <c r="AY34" s="81">
        <f t="shared" si="15"/>
        <v>49</v>
      </c>
      <c r="AZ34" s="81">
        <f t="shared" si="15"/>
        <v>50</v>
      </c>
      <c r="BA34" s="81">
        <f t="shared" si="15"/>
        <v>51</v>
      </c>
      <c r="BB34" s="81">
        <f t="shared" si="15"/>
        <v>52</v>
      </c>
      <c r="BC34" s="81">
        <f t="shared" si="15"/>
        <v>53</v>
      </c>
      <c r="BD34" s="81">
        <f t="shared" si="15"/>
        <v>54</v>
      </c>
      <c r="BE34" s="81">
        <f t="shared" si="15"/>
        <v>55</v>
      </c>
      <c r="BF34" s="81">
        <f t="shared" si="15"/>
        <v>56</v>
      </c>
      <c r="BG34" s="81">
        <f t="shared" si="15"/>
        <v>57</v>
      </c>
      <c r="BH34" s="81">
        <f t="shared" si="15"/>
        <v>58</v>
      </c>
      <c r="BI34" s="81">
        <f t="shared" si="15"/>
        <v>59</v>
      </c>
      <c r="BJ34" s="81">
        <f t="shared" si="15"/>
        <v>60</v>
      </c>
      <c r="BK34" s="81">
        <f t="shared" si="15"/>
        <v>61</v>
      </c>
      <c r="BL34" s="81">
        <f t="shared" si="15"/>
        <v>62</v>
      </c>
      <c r="BM34" s="81">
        <f t="shared" si="15"/>
        <v>63</v>
      </c>
      <c r="BN34" s="81">
        <f t="shared" si="15"/>
        <v>64</v>
      </c>
      <c r="BO34" s="81">
        <f t="shared" si="15"/>
        <v>65</v>
      </c>
      <c r="BP34" s="81">
        <f t="shared" si="15"/>
        <v>66</v>
      </c>
      <c r="BQ34" s="81">
        <f t="shared" si="15"/>
        <v>67</v>
      </c>
      <c r="BR34" s="81">
        <f t="shared" si="15"/>
        <v>68</v>
      </c>
      <c r="BS34" s="81">
        <f t="shared" si="15"/>
        <v>69</v>
      </c>
      <c r="BT34" s="81">
        <f t="shared" si="15"/>
        <v>70</v>
      </c>
      <c r="BU34" s="81">
        <f t="shared" si="15"/>
        <v>71</v>
      </c>
      <c r="BV34" s="81">
        <f t="shared" si="15"/>
        <v>72</v>
      </c>
      <c r="BW34" s="81">
        <f t="shared" si="15"/>
        <v>73</v>
      </c>
      <c r="BX34" s="81">
        <f t="shared" si="15"/>
        <v>74</v>
      </c>
    </row>
    <row r="35" ht="14.25" customHeight="1">
      <c r="A35" s="83"/>
      <c r="B35" s="84" t="s">
        <v>28</v>
      </c>
      <c r="C35" s="85">
        <v>6.0</v>
      </c>
      <c r="D35" s="86" t="s">
        <v>57</v>
      </c>
      <c r="E35" s="87">
        <v>0.1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9"/>
    </row>
    <row r="36" ht="14.25" customHeight="1">
      <c r="A36" s="90" t="s">
        <v>58</v>
      </c>
      <c r="B36" s="91" t="s">
        <v>59</v>
      </c>
      <c r="C36" s="92">
        <f t="shared" ref="C36:AM36" si="16">B30</f>
        <v>5.9</v>
      </c>
      <c r="D36" s="92">
        <f t="shared" si="16"/>
        <v>6.1</v>
      </c>
      <c r="E36" s="92">
        <f t="shared" si="16"/>
        <v>5.9</v>
      </c>
      <c r="F36" s="92">
        <f t="shared" si="16"/>
        <v>6</v>
      </c>
      <c r="G36" s="92">
        <f t="shared" si="16"/>
        <v>6</v>
      </c>
      <c r="H36" s="92">
        <f t="shared" si="16"/>
        <v>6</v>
      </c>
      <c r="I36" s="92">
        <f t="shared" si="16"/>
        <v>6</v>
      </c>
      <c r="J36" s="92">
        <f t="shared" si="16"/>
        <v>6</v>
      </c>
      <c r="K36" s="92">
        <f t="shared" si="16"/>
        <v>6</v>
      </c>
      <c r="L36" s="92">
        <f t="shared" si="16"/>
        <v>5.9</v>
      </c>
      <c r="M36" s="92">
        <f t="shared" si="16"/>
        <v>5.9</v>
      </c>
      <c r="N36" s="92">
        <f t="shared" si="16"/>
        <v>6</v>
      </c>
      <c r="O36" s="92">
        <f t="shared" si="16"/>
        <v>6</v>
      </c>
      <c r="P36" s="92">
        <f t="shared" si="16"/>
        <v>5.9</v>
      </c>
      <c r="Q36" s="92">
        <f t="shared" si="16"/>
        <v>5.9</v>
      </c>
      <c r="R36" s="92">
        <f t="shared" si="16"/>
        <v>5.9</v>
      </c>
      <c r="S36" s="92">
        <f t="shared" si="16"/>
        <v>6</v>
      </c>
      <c r="T36" s="92">
        <f t="shared" si="16"/>
        <v>6</v>
      </c>
      <c r="U36" s="92">
        <f t="shared" si="16"/>
        <v>6</v>
      </c>
      <c r="V36" s="92">
        <f t="shared" si="16"/>
        <v>6</v>
      </c>
      <c r="W36" s="92">
        <f t="shared" si="16"/>
        <v>6</v>
      </c>
      <c r="X36" s="92">
        <f t="shared" si="16"/>
        <v>6</v>
      </c>
      <c r="Y36" s="92">
        <f t="shared" si="16"/>
        <v>6</v>
      </c>
      <c r="Z36" s="92">
        <f t="shared" si="16"/>
        <v>6.1</v>
      </c>
      <c r="AA36" s="92">
        <f t="shared" si="16"/>
        <v>5.9</v>
      </c>
      <c r="AB36" s="92">
        <f t="shared" si="16"/>
        <v>6</v>
      </c>
      <c r="AC36" s="92">
        <f t="shared" si="16"/>
        <v>6.1</v>
      </c>
      <c r="AD36" s="92">
        <f t="shared" si="16"/>
        <v>6.1</v>
      </c>
      <c r="AE36" s="92">
        <f t="shared" si="16"/>
        <v>6.1</v>
      </c>
      <c r="AF36" s="92">
        <f t="shared" si="16"/>
        <v>6.1</v>
      </c>
      <c r="AG36" s="92">
        <f t="shared" si="16"/>
        <v>6</v>
      </c>
      <c r="AH36" s="92">
        <f t="shared" si="16"/>
        <v>6</v>
      </c>
      <c r="AI36" s="92">
        <f t="shared" si="16"/>
        <v>6</v>
      </c>
      <c r="AJ36" s="92">
        <f t="shared" si="16"/>
        <v>6.1</v>
      </c>
      <c r="AK36" s="92">
        <f t="shared" si="16"/>
        <v>6</v>
      </c>
      <c r="AL36" s="92">
        <f t="shared" si="16"/>
        <v>6</v>
      </c>
      <c r="AM36" s="92">
        <f t="shared" si="16"/>
        <v>6</v>
      </c>
      <c r="AN36" s="92">
        <f t="shared" ref="AN36:BX36" si="17">B31</f>
        <v>6</v>
      </c>
      <c r="AO36" s="92">
        <f t="shared" si="17"/>
        <v>6.1</v>
      </c>
      <c r="AP36" s="92">
        <f t="shared" si="17"/>
        <v>6</v>
      </c>
      <c r="AQ36" s="92">
        <f t="shared" si="17"/>
        <v>6</v>
      </c>
      <c r="AR36" s="92">
        <f t="shared" si="17"/>
        <v>6</v>
      </c>
      <c r="AS36" s="92">
        <f t="shared" si="17"/>
        <v>6</v>
      </c>
      <c r="AT36" s="92">
        <f t="shared" si="17"/>
        <v>6</v>
      </c>
      <c r="AU36" s="92">
        <f t="shared" si="17"/>
        <v>6</v>
      </c>
      <c r="AV36" s="92">
        <f t="shared" si="17"/>
        <v>6</v>
      </c>
      <c r="AW36" s="92">
        <f t="shared" si="17"/>
        <v>6</v>
      </c>
      <c r="AX36" s="92">
        <f t="shared" si="17"/>
        <v>6</v>
      </c>
      <c r="AY36" s="92">
        <f t="shared" si="17"/>
        <v>6</v>
      </c>
      <c r="AZ36" s="92">
        <f t="shared" si="17"/>
        <v>6</v>
      </c>
      <c r="BA36" s="92">
        <f t="shared" si="17"/>
        <v>6</v>
      </c>
      <c r="BB36" s="92">
        <f t="shared" si="17"/>
        <v>6</v>
      </c>
      <c r="BC36" s="92">
        <f t="shared" si="17"/>
        <v>6</v>
      </c>
      <c r="BD36" s="92">
        <f t="shared" si="17"/>
        <v>6</v>
      </c>
      <c r="BE36" s="92">
        <f t="shared" si="17"/>
        <v>6</v>
      </c>
      <c r="BF36" s="92">
        <f t="shared" si="17"/>
        <v>6</v>
      </c>
      <c r="BG36" s="92">
        <f t="shared" si="17"/>
        <v>6</v>
      </c>
      <c r="BH36" s="92">
        <f t="shared" si="17"/>
        <v>6</v>
      </c>
      <c r="BI36" s="92">
        <f t="shared" si="17"/>
        <v>6</v>
      </c>
      <c r="BJ36" s="92">
        <f t="shared" si="17"/>
        <v>6</v>
      </c>
      <c r="BK36" s="92">
        <f t="shared" si="17"/>
        <v>6</v>
      </c>
      <c r="BL36" s="92">
        <f t="shared" si="17"/>
        <v>6</v>
      </c>
      <c r="BM36" s="92">
        <f t="shared" si="17"/>
        <v>6.1</v>
      </c>
      <c r="BN36" s="92">
        <f t="shared" si="17"/>
        <v>6</v>
      </c>
      <c r="BO36" s="92">
        <f t="shared" si="17"/>
        <v>6</v>
      </c>
      <c r="BP36" s="92">
        <f t="shared" si="17"/>
        <v>6</v>
      </c>
      <c r="BQ36" s="92">
        <f t="shared" si="17"/>
        <v>6</v>
      </c>
      <c r="BR36" s="92">
        <f t="shared" si="17"/>
        <v>6</v>
      </c>
      <c r="BS36" s="92">
        <f t="shared" si="17"/>
        <v>6</v>
      </c>
      <c r="BT36" s="92">
        <f t="shared" si="17"/>
        <v>6</v>
      </c>
      <c r="BU36" s="92">
        <f t="shared" si="17"/>
        <v>6</v>
      </c>
      <c r="BV36" s="92">
        <f t="shared" si="17"/>
        <v>6</v>
      </c>
      <c r="BW36" s="92">
        <f t="shared" si="17"/>
        <v>5.9</v>
      </c>
      <c r="BX36" s="92">
        <f t="shared" si="17"/>
        <v>6</v>
      </c>
    </row>
    <row r="37" ht="14.25" customHeight="1">
      <c r="A37" s="93"/>
      <c r="B37" s="94" t="s">
        <v>60</v>
      </c>
      <c r="C37" s="95">
        <f t="shared" ref="C37:BX37" si="18">$C$35</f>
        <v>6</v>
      </c>
      <c r="D37" s="95">
        <f t="shared" si="18"/>
        <v>6</v>
      </c>
      <c r="E37" s="95">
        <f t="shared" si="18"/>
        <v>6</v>
      </c>
      <c r="F37" s="95">
        <f t="shared" si="18"/>
        <v>6</v>
      </c>
      <c r="G37" s="95">
        <f t="shared" si="18"/>
        <v>6</v>
      </c>
      <c r="H37" s="95">
        <f t="shared" si="18"/>
        <v>6</v>
      </c>
      <c r="I37" s="95">
        <f t="shared" si="18"/>
        <v>6</v>
      </c>
      <c r="J37" s="95">
        <f t="shared" si="18"/>
        <v>6</v>
      </c>
      <c r="K37" s="95">
        <f t="shared" si="18"/>
        <v>6</v>
      </c>
      <c r="L37" s="95">
        <f t="shared" si="18"/>
        <v>6</v>
      </c>
      <c r="M37" s="95">
        <f t="shared" si="18"/>
        <v>6</v>
      </c>
      <c r="N37" s="95">
        <f t="shared" si="18"/>
        <v>6</v>
      </c>
      <c r="O37" s="95">
        <f t="shared" si="18"/>
        <v>6</v>
      </c>
      <c r="P37" s="95">
        <f t="shared" si="18"/>
        <v>6</v>
      </c>
      <c r="Q37" s="95">
        <f t="shared" si="18"/>
        <v>6</v>
      </c>
      <c r="R37" s="95">
        <f t="shared" si="18"/>
        <v>6</v>
      </c>
      <c r="S37" s="95">
        <f t="shared" si="18"/>
        <v>6</v>
      </c>
      <c r="T37" s="95">
        <f t="shared" si="18"/>
        <v>6</v>
      </c>
      <c r="U37" s="95">
        <f t="shared" si="18"/>
        <v>6</v>
      </c>
      <c r="V37" s="95">
        <f t="shared" si="18"/>
        <v>6</v>
      </c>
      <c r="W37" s="95">
        <f t="shared" si="18"/>
        <v>6</v>
      </c>
      <c r="X37" s="95">
        <f t="shared" si="18"/>
        <v>6</v>
      </c>
      <c r="Y37" s="95">
        <f t="shared" si="18"/>
        <v>6</v>
      </c>
      <c r="Z37" s="95">
        <f t="shared" si="18"/>
        <v>6</v>
      </c>
      <c r="AA37" s="95">
        <f t="shared" si="18"/>
        <v>6</v>
      </c>
      <c r="AB37" s="95">
        <f t="shared" si="18"/>
        <v>6</v>
      </c>
      <c r="AC37" s="95">
        <f t="shared" si="18"/>
        <v>6</v>
      </c>
      <c r="AD37" s="95">
        <f t="shared" si="18"/>
        <v>6</v>
      </c>
      <c r="AE37" s="95">
        <f t="shared" si="18"/>
        <v>6</v>
      </c>
      <c r="AF37" s="95">
        <f t="shared" si="18"/>
        <v>6</v>
      </c>
      <c r="AG37" s="95">
        <f t="shared" si="18"/>
        <v>6</v>
      </c>
      <c r="AH37" s="95">
        <f t="shared" si="18"/>
        <v>6</v>
      </c>
      <c r="AI37" s="95">
        <f t="shared" si="18"/>
        <v>6</v>
      </c>
      <c r="AJ37" s="95">
        <f t="shared" si="18"/>
        <v>6</v>
      </c>
      <c r="AK37" s="95">
        <f t="shared" si="18"/>
        <v>6</v>
      </c>
      <c r="AL37" s="95">
        <f t="shared" si="18"/>
        <v>6</v>
      </c>
      <c r="AM37" s="95">
        <f t="shared" si="18"/>
        <v>6</v>
      </c>
      <c r="AN37" s="95">
        <f t="shared" si="18"/>
        <v>6</v>
      </c>
      <c r="AO37" s="95">
        <f t="shared" si="18"/>
        <v>6</v>
      </c>
      <c r="AP37" s="95">
        <f t="shared" si="18"/>
        <v>6</v>
      </c>
      <c r="AQ37" s="95">
        <f t="shared" si="18"/>
        <v>6</v>
      </c>
      <c r="AR37" s="95">
        <f t="shared" si="18"/>
        <v>6</v>
      </c>
      <c r="AS37" s="95">
        <f t="shared" si="18"/>
        <v>6</v>
      </c>
      <c r="AT37" s="95">
        <f t="shared" si="18"/>
        <v>6</v>
      </c>
      <c r="AU37" s="95">
        <f t="shared" si="18"/>
        <v>6</v>
      </c>
      <c r="AV37" s="95">
        <f t="shared" si="18"/>
        <v>6</v>
      </c>
      <c r="AW37" s="95">
        <f t="shared" si="18"/>
        <v>6</v>
      </c>
      <c r="AX37" s="95">
        <f t="shared" si="18"/>
        <v>6</v>
      </c>
      <c r="AY37" s="95">
        <f t="shared" si="18"/>
        <v>6</v>
      </c>
      <c r="AZ37" s="95">
        <f t="shared" si="18"/>
        <v>6</v>
      </c>
      <c r="BA37" s="95">
        <f t="shared" si="18"/>
        <v>6</v>
      </c>
      <c r="BB37" s="95">
        <f t="shared" si="18"/>
        <v>6</v>
      </c>
      <c r="BC37" s="95">
        <f t="shared" si="18"/>
        <v>6</v>
      </c>
      <c r="BD37" s="95">
        <f t="shared" si="18"/>
        <v>6</v>
      </c>
      <c r="BE37" s="95">
        <f t="shared" si="18"/>
        <v>6</v>
      </c>
      <c r="BF37" s="95">
        <f t="shared" si="18"/>
        <v>6</v>
      </c>
      <c r="BG37" s="95">
        <f t="shared" si="18"/>
        <v>6</v>
      </c>
      <c r="BH37" s="95">
        <f t="shared" si="18"/>
        <v>6</v>
      </c>
      <c r="BI37" s="95">
        <f t="shared" si="18"/>
        <v>6</v>
      </c>
      <c r="BJ37" s="95">
        <f t="shared" si="18"/>
        <v>6</v>
      </c>
      <c r="BK37" s="95">
        <f t="shared" si="18"/>
        <v>6</v>
      </c>
      <c r="BL37" s="95">
        <f t="shared" si="18"/>
        <v>6</v>
      </c>
      <c r="BM37" s="95">
        <f t="shared" si="18"/>
        <v>6</v>
      </c>
      <c r="BN37" s="95">
        <f t="shared" si="18"/>
        <v>6</v>
      </c>
      <c r="BO37" s="95">
        <f t="shared" si="18"/>
        <v>6</v>
      </c>
      <c r="BP37" s="95">
        <f t="shared" si="18"/>
        <v>6</v>
      </c>
      <c r="BQ37" s="95">
        <f t="shared" si="18"/>
        <v>6</v>
      </c>
      <c r="BR37" s="95">
        <f t="shared" si="18"/>
        <v>6</v>
      </c>
      <c r="BS37" s="95">
        <f t="shared" si="18"/>
        <v>6</v>
      </c>
      <c r="BT37" s="95">
        <f t="shared" si="18"/>
        <v>6</v>
      </c>
      <c r="BU37" s="95">
        <f t="shared" si="18"/>
        <v>6</v>
      </c>
      <c r="BV37" s="95">
        <f t="shared" si="18"/>
        <v>6</v>
      </c>
      <c r="BW37" s="95">
        <f t="shared" si="18"/>
        <v>6</v>
      </c>
      <c r="BX37" s="95">
        <f t="shared" si="18"/>
        <v>6</v>
      </c>
    </row>
    <row r="38" ht="14.25" customHeight="1">
      <c r="A38" s="93"/>
      <c r="B38" s="94" t="s">
        <v>61</v>
      </c>
      <c r="C38" s="95">
        <f>C35+E35</f>
        <v>6.1</v>
      </c>
      <c r="D38" s="95">
        <f t="shared" ref="D38:BX38" si="19">$C$38</f>
        <v>6.1</v>
      </c>
      <c r="E38" s="95">
        <f t="shared" si="19"/>
        <v>6.1</v>
      </c>
      <c r="F38" s="95">
        <f t="shared" si="19"/>
        <v>6.1</v>
      </c>
      <c r="G38" s="95">
        <f t="shared" si="19"/>
        <v>6.1</v>
      </c>
      <c r="H38" s="95">
        <f t="shared" si="19"/>
        <v>6.1</v>
      </c>
      <c r="I38" s="95">
        <f t="shared" si="19"/>
        <v>6.1</v>
      </c>
      <c r="J38" s="95">
        <f t="shared" si="19"/>
        <v>6.1</v>
      </c>
      <c r="K38" s="95">
        <f t="shared" si="19"/>
        <v>6.1</v>
      </c>
      <c r="L38" s="95">
        <f t="shared" si="19"/>
        <v>6.1</v>
      </c>
      <c r="M38" s="95">
        <f t="shared" si="19"/>
        <v>6.1</v>
      </c>
      <c r="N38" s="95">
        <f t="shared" si="19"/>
        <v>6.1</v>
      </c>
      <c r="O38" s="95">
        <f t="shared" si="19"/>
        <v>6.1</v>
      </c>
      <c r="P38" s="95">
        <f t="shared" si="19"/>
        <v>6.1</v>
      </c>
      <c r="Q38" s="95">
        <f t="shared" si="19"/>
        <v>6.1</v>
      </c>
      <c r="R38" s="95">
        <f t="shared" si="19"/>
        <v>6.1</v>
      </c>
      <c r="S38" s="95">
        <f t="shared" si="19"/>
        <v>6.1</v>
      </c>
      <c r="T38" s="95">
        <f t="shared" si="19"/>
        <v>6.1</v>
      </c>
      <c r="U38" s="95">
        <f t="shared" si="19"/>
        <v>6.1</v>
      </c>
      <c r="V38" s="95">
        <f t="shared" si="19"/>
        <v>6.1</v>
      </c>
      <c r="W38" s="95">
        <f t="shared" si="19"/>
        <v>6.1</v>
      </c>
      <c r="X38" s="95">
        <f t="shared" si="19"/>
        <v>6.1</v>
      </c>
      <c r="Y38" s="95">
        <f t="shared" si="19"/>
        <v>6.1</v>
      </c>
      <c r="Z38" s="95">
        <f t="shared" si="19"/>
        <v>6.1</v>
      </c>
      <c r="AA38" s="95">
        <f t="shared" si="19"/>
        <v>6.1</v>
      </c>
      <c r="AB38" s="95">
        <f t="shared" si="19"/>
        <v>6.1</v>
      </c>
      <c r="AC38" s="95">
        <f t="shared" si="19"/>
        <v>6.1</v>
      </c>
      <c r="AD38" s="95">
        <f t="shared" si="19"/>
        <v>6.1</v>
      </c>
      <c r="AE38" s="95">
        <f t="shared" si="19"/>
        <v>6.1</v>
      </c>
      <c r="AF38" s="95">
        <f t="shared" si="19"/>
        <v>6.1</v>
      </c>
      <c r="AG38" s="95">
        <f t="shared" si="19"/>
        <v>6.1</v>
      </c>
      <c r="AH38" s="95">
        <f t="shared" si="19"/>
        <v>6.1</v>
      </c>
      <c r="AI38" s="95">
        <f t="shared" si="19"/>
        <v>6.1</v>
      </c>
      <c r="AJ38" s="95">
        <f t="shared" si="19"/>
        <v>6.1</v>
      </c>
      <c r="AK38" s="95">
        <f t="shared" si="19"/>
        <v>6.1</v>
      </c>
      <c r="AL38" s="95">
        <f t="shared" si="19"/>
        <v>6.1</v>
      </c>
      <c r="AM38" s="95">
        <f t="shared" si="19"/>
        <v>6.1</v>
      </c>
      <c r="AN38" s="95">
        <f t="shared" si="19"/>
        <v>6.1</v>
      </c>
      <c r="AO38" s="95">
        <f t="shared" si="19"/>
        <v>6.1</v>
      </c>
      <c r="AP38" s="95">
        <f t="shared" si="19"/>
        <v>6.1</v>
      </c>
      <c r="AQ38" s="95">
        <f t="shared" si="19"/>
        <v>6.1</v>
      </c>
      <c r="AR38" s="95">
        <f t="shared" si="19"/>
        <v>6.1</v>
      </c>
      <c r="AS38" s="95">
        <f t="shared" si="19"/>
        <v>6.1</v>
      </c>
      <c r="AT38" s="95">
        <f t="shared" si="19"/>
        <v>6.1</v>
      </c>
      <c r="AU38" s="95">
        <f t="shared" si="19"/>
        <v>6.1</v>
      </c>
      <c r="AV38" s="95">
        <f t="shared" si="19"/>
        <v>6.1</v>
      </c>
      <c r="AW38" s="95">
        <f t="shared" si="19"/>
        <v>6.1</v>
      </c>
      <c r="AX38" s="95">
        <f t="shared" si="19"/>
        <v>6.1</v>
      </c>
      <c r="AY38" s="95">
        <f t="shared" si="19"/>
        <v>6.1</v>
      </c>
      <c r="AZ38" s="95">
        <f t="shared" si="19"/>
        <v>6.1</v>
      </c>
      <c r="BA38" s="95">
        <f t="shared" si="19"/>
        <v>6.1</v>
      </c>
      <c r="BB38" s="95">
        <f t="shared" si="19"/>
        <v>6.1</v>
      </c>
      <c r="BC38" s="95">
        <f t="shared" si="19"/>
        <v>6.1</v>
      </c>
      <c r="BD38" s="95">
        <f t="shared" si="19"/>
        <v>6.1</v>
      </c>
      <c r="BE38" s="95">
        <f t="shared" si="19"/>
        <v>6.1</v>
      </c>
      <c r="BF38" s="95">
        <f t="shared" si="19"/>
        <v>6.1</v>
      </c>
      <c r="BG38" s="95">
        <f t="shared" si="19"/>
        <v>6.1</v>
      </c>
      <c r="BH38" s="95">
        <f t="shared" si="19"/>
        <v>6.1</v>
      </c>
      <c r="BI38" s="95">
        <f t="shared" si="19"/>
        <v>6.1</v>
      </c>
      <c r="BJ38" s="95">
        <f t="shared" si="19"/>
        <v>6.1</v>
      </c>
      <c r="BK38" s="95">
        <f t="shared" si="19"/>
        <v>6.1</v>
      </c>
      <c r="BL38" s="95">
        <f t="shared" si="19"/>
        <v>6.1</v>
      </c>
      <c r="BM38" s="95">
        <f t="shared" si="19"/>
        <v>6.1</v>
      </c>
      <c r="BN38" s="95">
        <f t="shared" si="19"/>
        <v>6.1</v>
      </c>
      <c r="BO38" s="95">
        <f t="shared" si="19"/>
        <v>6.1</v>
      </c>
      <c r="BP38" s="95">
        <f t="shared" si="19"/>
        <v>6.1</v>
      </c>
      <c r="BQ38" s="95">
        <f t="shared" si="19"/>
        <v>6.1</v>
      </c>
      <c r="BR38" s="95">
        <f t="shared" si="19"/>
        <v>6.1</v>
      </c>
      <c r="BS38" s="95">
        <f t="shared" si="19"/>
        <v>6.1</v>
      </c>
      <c r="BT38" s="95">
        <f t="shared" si="19"/>
        <v>6.1</v>
      </c>
      <c r="BU38" s="95">
        <f t="shared" si="19"/>
        <v>6.1</v>
      </c>
      <c r="BV38" s="95">
        <f t="shared" si="19"/>
        <v>6.1</v>
      </c>
      <c r="BW38" s="95">
        <f t="shared" si="19"/>
        <v>6.1</v>
      </c>
      <c r="BX38" s="95">
        <f t="shared" si="19"/>
        <v>6.1</v>
      </c>
    </row>
    <row r="39" ht="14.25" customHeight="1">
      <c r="A39" s="96"/>
      <c r="B39" s="97" t="s">
        <v>62</v>
      </c>
      <c r="C39" s="98">
        <f>C35-E35</f>
        <v>5.9</v>
      </c>
      <c r="D39" s="98">
        <f t="shared" ref="D39:BX39" si="20">$C$39</f>
        <v>5.9</v>
      </c>
      <c r="E39" s="98">
        <f t="shared" si="20"/>
        <v>5.9</v>
      </c>
      <c r="F39" s="98">
        <f t="shared" si="20"/>
        <v>5.9</v>
      </c>
      <c r="G39" s="98">
        <f t="shared" si="20"/>
        <v>5.9</v>
      </c>
      <c r="H39" s="98">
        <f t="shared" si="20"/>
        <v>5.9</v>
      </c>
      <c r="I39" s="98">
        <f t="shared" si="20"/>
        <v>5.9</v>
      </c>
      <c r="J39" s="98">
        <f t="shared" si="20"/>
        <v>5.9</v>
      </c>
      <c r="K39" s="98">
        <f t="shared" si="20"/>
        <v>5.9</v>
      </c>
      <c r="L39" s="98">
        <f t="shared" si="20"/>
        <v>5.9</v>
      </c>
      <c r="M39" s="98">
        <f t="shared" si="20"/>
        <v>5.9</v>
      </c>
      <c r="N39" s="98">
        <f t="shared" si="20"/>
        <v>5.9</v>
      </c>
      <c r="O39" s="98">
        <f t="shared" si="20"/>
        <v>5.9</v>
      </c>
      <c r="P39" s="98">
        <f t="shared" si="20"/>
        <v>5.9</v>
      </c>
      <c r="Q39" s="98">
        <f t="shared" si="20"/>
        <v>5.9</v>
      </c>
      <c r="R39" s="98">
        <f t="shared" si="20"/>
        <v>5.9</v>
      </c>
      <c r="S39" s="98">
        <f t="shared" si="20"/>
        <v>5.9</v>
      </c>
      <c r="T39" s="98">
        <f t="shared" si="20"/>
        <v>5.9</v>
      </c>
      <c r="U39" s="98">
        <f t="shared" si="20"/>
        <v>5.9</v>
      </c>
      <c r="V39" s="98">
        <f t="shared" si="20"/>
        <v>5.9</v>
      </c>
      <c r="W39" s="98">
        <f t="shared" si="20"/>
        <v>5.9</v>
      </c>
      <c r="X39" s="98">
        <f t="shared" si="20"/>
        <v>5.9</v>
      </c>
      <c r="Y39" s="98">
        <f t="shared" si="20"/>
        <v>5.9</v>
      </c>
      <c r="Z39" s="98">
        <f t="shared" si="20"/>
        <v>5.9</v>
      </c>
      <c r="AA39" s="98">
        <f t="shared" si="20"/>
        <v>5.9</v>
      </c>
      <c r="AB39" s="98">
        <f t="shared" si="20"/>
        <v>5.9</v>
      </c>
      <c r="AC39" s="98">
        <f t="shared" si="20"/>
        <v>5.9</v>
      </c>
      <c r="AD39" s="98">
        <f t="shared" si="20"/>
        <v>5.9</v>
      </c>
      <c r="AE39" s="98">
        <f t="shared" si="20"/>
        <v>5.9</v>
      </c>
      <c r="AF39" s="98">
        <f t="shared" si="20"/>
        <v>5.9</v>
      </c>
      <c r="AG39" s="98">
        <f t="shared" si="20"/>
        <v>5.9</v>
      </c>
      <c r="AH39" s="98">
        <f t="shared" si="20"/>
        <v>5.9</v>
      </c>
      <c r="AI39" s="98">
        <f t="shared" si="20"/>
        <v>5.9</v>
      </c>
      <c r="AJ39" s="98">
        <f t="shared" si="20"/>
        <v>5.9</v>
      </c>
      <c r="AK39" s="98">
        <f t="shared" si="20"/>
        <v>5.9</v>
      </c>
      <c r="AL39" s="98">
        <f t="shared" si="20"/>
        <v>5.9</v>
      </c>
      <c r="AM39" s="98">
        <f t="shared" si="20"/>
        <v>5.9</v>
      </c>
      <c r="AN39" s="98">
        <f t="shared" si="20"/>
        <v>5.9</v>
      </c>
      <c r="AO39" s="98">
        <f t="shared" si="20"/>
        <v>5.9</v>
      </c>
      <c r="AP39" s="98">
        <f t="shared" si="20"/>
        <v>5.9</v>
      </c>
      <c r="AQ39" s="98">
        <f t="shared" si="20"/>
        <v>5.9</v>
      </c>
      <c r="AR39" s="98">
        <f t="shared" si="20"/>
        <v>5.9</v>
      </c>
      <c r="AS39" s="98">
        <f t="shared" si="20"/>
        <v>5.9</v>
      </c>
      <c r="AT39" s="98">
        <f t="shared" si="20"/>
        <v>5.9</v>
      </c>
      <c r="AU39" s="98">
        <f t="shared" si="20"/>
        <v>5.9</v>
      </c>
      <c r="AV39" s="98">
        <f t="shared" si="20"/>
        <v>5.9</v>
      </c>
      <c r="AW39" s="98">
        <f t="shared" si="20"/>
        <v>5.9</v>
      </c>
      <c r="AX39" s="98">
        <f t="shared" si="20"/>
        <v>5.9</v>
      </c>
      <c r="AY39" s="98">
        <f t="shared" si="20"/>
        <v>5.9</v>
      </c>
      <c r="AZ39" s="98">
        <f t="shared" si="20"/>
        <v>5.9</v>
      </c>
      <c r="BA39" s="98">
        <f t="shared" si="20"/>
        <v>5.9</v>
      </c>
      <c r="BB39" s="98">
        <f t="shared" si="20"/>
        <v>5.9</v>
      </c>
      <c r="BC39" s="98">
        <f t="shared" si="20"/>
        <v>5.9</v>
      </c>
      <c r="BD39" s="98">
        <f t="shared" si="20"/>
        <v>5.9</v>
      </c>
      <c r="BE39" s="98">
        <f t="shared" si="20"/>
        <v>5.9</v>
      </c>
      <c r="BF39" s="98">
        <f t="shared" si="20"/>
        <v>5.9</v>
      </c>
      <c r="BG39" s="98">
        <f t="shared" si="20"/>
        <v>5.9</v>
      </c>
      <c r="BH39" s="98">
        <f t="shared" si="20"/>
        <v>5.9</v>
      </c>
      <c r="BI39" s="98">
        <f t="shared" si="20"/>
        <v>5.9</v>
      </c>
      <c r="BJ39" s="98">
        <f t="shared" si="20"/>
        <v>5.9</v>
      </c>
      <c r="BK39" s="98">
        <f t="shared" si="20"/>
        <v>5.9</v>
      </c>
      <c r="BL39" s="98">
        <f t="shared" si="20"/>
        <v>5.9</v>
      </c>
      <c r="BM39" s="98">
        <f t="shared" si="20"/>
        <v>5.9</v>
      </c>
      <c r="BN39" s="98">
        <f t="shared" si="20"/>
        <v>5.9</v>
      </c>
      <c r="BO39" s="98">
        <f t="shared" si="20"/>
        <v>5.9</v>
      </c>
      <c r="BP39" s="98">
        <f t="shared" si="20"/>
        <v>5.9</v>
      </c>
      <c r="BQ39" s="98">
        <f t="shared" si="20"/>
        <v>5.9</v>
      </c>
      <c r="BR39" s="98">
        <f t="shared" si="20"/>
        <v>5.9</v>
      </c>
      <c r="BS39" s="98">
        <f t="shared" si="20"/>
        <v>5.9</v>
      </c>
      <c r="BT39" s="98">
        <f t="shared" si="20"/>
        <v>5.9</v>
      </c>
      <c r="BU39" s="98">
        <f t="shared" si="20"/>
        <v>5.9</v>
      </c>
      <c r="BV39" s="98">
        <f t="shared" si="20"/>
        <v>5.9</v>
      </c>
      <c r="BW39" s="98">
        <f t="shared" si="20"/>
        <v>5.9</v>
      </c>
      <c r="BX39" s="98">
        <f t="shared" si="20"/>
        <v>5.9</v>
      </c>
    </row>
    <row r="40" ht="14.25" customHeight="1">
      <c r="A40" s="80"/>
      <c r="B40" s="99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</row>
    <row r="41" ht="14.25" customHeight="1">
      <c r="A41" s="80"/>
      <c r="B41" s="99"/>
      <c r="C41" s="100" t="s">
        <v>63</v>
      </c>
      <c r="D41" s="101">
        <v>1.88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</row>
    <row r="42" ht="14.25" customHeight="1">
      <c r="A42" s="102" t="s">
        <v>64</v>
      </c>
      <c r="B42" s="84" t="s">
        <v>65</v>
      </c>
      <c r="C42" s="103">
        <f>average(B30:C31)</f>
        <v>6.025</v>
      </c>
      <c r="D42" s="92">
        <f>average(D30:E31)</f>
        <v>5.975</v>
      </c>
      <c r="E42" s="92">
        <f>average(F30:G31)</f>
        <v>6</v>
      </c>
      <c r="F42" s="92">
        <f>average(H30:I31)</f>
        <v>6</v>
      </c>
      <c r="G42" s="92">
        <f>average(J30:K31)</f>
        <v>5.975</v>
      </c>
      <c r="H42" s="92">
        <f>average(L30:M31)</f>
        <v>5.975</v>
      </c>
      <c r="I42" s="92">
        <f>average(N30:O31)</f>
        <v>5.975</v>
      </c>
      <c r="J42" s="92">
        <f>average(P30:Q31)</f>
        <v>5.95</v>
      </c>
      <c r="K42" s="92">
        <f>average(R30:S31)</f>
        <v>6</v>
      </c>
      <c r="L42" s="92">
        <f>average(T30:U31)</f>
        <v>6</v>
      </c>
      <c r="M42" s="92">
        <f>AVERAGE(V30:W31)</f>
        <v>6</v>
      </c>
      <c r="N42" s="92">
        <f>average(X30:Y31)</f>
        <v>6.025</v>
      </c>
      <c r="O42" s="92">
        <f>average(Z30:AA31)</f>
        <v>6</v>
      </c>
      <c r="P42" s="92">
        <f>average(AB30:AC31)</f>
        <v>6.05</v>
      </c>
      <c r="Q42" s="92">
        <f>average(AD30:AE31)</f>
        <v>6.05</v>
      </c>
      <c r="R42" s="92">
        <f>AVERAGE(AF30:AG31)</f>
        <v>6</v>
      </c>
      <c r="S42" s="92">
        <f>AVERAGE(AH30:AI31)</f>
        <v>6.025</v>
      </c>
      <c r="T42" s="92">
        <f>AVERAGE(AJ30:AK31)</f>
        <v>5.975</v>
      </c>
      <c r="U42" s="92">
        <f>AVERAGE(AL30:AM31)</f>
        <v>6</v>
      </c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</row>
    <row r="43" ht="14.25" customHeight="1">
      <c r="A43" s="93"/>
      <c r="B43" s="94" t="s">
        <v>66</v>
      </c>
      <c r="C43" s="104">
        <f>average(C42:U42)</f>
        <v>6</v>
      </c>
      <c r="D43" s="95">
        <f t="shared" ref="D43:U43" si="21">$C$43</f>
        <v>6</v>
      </c>
      <c r="E43" s="95">
        <f t="shared" si="21"/>
        <v>6</v>
      </c>
      <c r="F43" s="95">
        <f t="shared" si="21"/>
        <v>6</v>
      </c>
      <c r="G43" s="95">
        <f t="shared" si="21"/>
        <v>6</v>
      </c>
      <c r="H43" s="95">
        <f t="shared" si="21"/>
        <v>6</v>
      </c>
      <c r="I43" s="95">
        <f t="shared" si="21"/>
        <v>6</v>
      </c>
      <c r="J43" s="95">
        <f t="shared" si="21"/>
        <v>6</v>
      </c>
      <c r="K43" s="95">
        <f t="shared" si="21"/>
        <v>6</v>
      </c>
      <c r="L43" s="95">
        <f t="shared" si="21"/>
        <v>6</v>
      </c>
      <c r="M43" s="95">
        <f t="shared" si="21"/>
        <v>6</v>
      </c>
      <c r="N43" s="95">
        <f t="shared" si="21"/>
        <v>6</v>
      </c>
      <c r="O43" s="95">
        <f t="shared" si="21"/>
        <v>6</v>
      </c>
      <c r="P43" s="95">
        <f t="shared" si="21"/>
        <v>6</v>
      </c>
      <c r="Q43" s="95">
        <f t="shared" si="21"/>
        <v>6</v>
      </c>
      <c r="R43" s="95">
        <f t="shared" si="21"/>
        <v>6</v>
      </c>
      <c r="S43" s="95">
        <f t="shared" si="21"/>
        <v>6</v>
      </c>
      <c r="T43" s="95">
        <f t="shared" si="21"/>
        <v>6</v>
      </c>
      <c r="U43" s="95">
        <f t="shared" si="21"/>
        <v>6</v>
      </c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</row>
    <row r="44" ht="14.25" customHeight="1">
      <c r="A44" s="93"/>
      <c r="B44" s="94" t="s">
        <v>67</v>
      </c>
      <c r="C44" s="104">
        <f>C43+$D$41*C49</f>
        <v>6.138526316</v>
      </c>
      <c r="D44" s="95">
        <f t="shared" ref="D44:U44" si="22">$C$44</f>
        <v>6.138526316</v>
      </c>
      <c r="E44" s="95">
        <f t="shared" si="22"/>
        <v>6.138526316</v>
      </c>
      <c r="F44" s="95">
        <f t="shared" si="22"/>
        <v>6.138526316</v>
      </c>
      <c r="G44" s="95">
        <f t="shared" si="22"/>
        <v>6.138526316</v>
      </c>
      <c r="H44" s="95">
        <f t="shared" si="22"/>
        <v>6.138526316</v>
      </c>
      <c r="I44" s="95">
        <f t="shared" si="22"/>
        <v>6.138526316</v>
      </c>
      <c r="J44" s="95">
        <f t="shared" si="22"/>
        <v>6.138526316</v>
      </c>
      <c r="K44" s="95">
        <f t="shared" si="22"/>
        <v>6.138526316</v>
      </c>
      <c r="L44" s="95">
        <f t="shared" si="22"/>
        <v>6.138526316</v>
      </c>
      <c r="M44" s="95">
        <f t="shared" si="22"/>
        <v>6.138526316</v>
      </c>
      <c r="N44" s="95">
        <f t="shared" si="22"/>
        <v>6.138526316</v>
      </c>
      <c r="O44" s="95">
        <f t="shared" si="22"/>
        <v>6.138526316</v>
      </c>
      <c r="P44" s="95">
        <f t="shared" si="22"/>
        <v>6.138526316</v>
      </c>
      <c r="Q44" s="95">
        <f t="shared" si="22"/>
        <v>6.138526316</v>
      </c>
      <c r="R44" s="95">
        <f t="shared" si="22"/>
        <v>6.138526316</v>
      </c>
      <c r="S44" s="95">
        <f t="shared" si="22"/>
        <v>6.138526316</v>
      </c>
      <c r="T44" s="95">
        <f t="shared" si="22"/>
        <v>6.138526316</v>
      </c>
      <c r="U44" s="95">
        <f t="shared" si="22"/>
        <v>6.138526316</v>
      </c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</row>
    <row r="45" ht="14.25" customHeight="1">
      <c r="A45" s="96"/>
      <c r="B45" s="97" t="s">
        <v>68</v>
      </c>
      <c r="C45" s="105">
        <f>C43-D41*C49</f>
        <v>5.861473684</v>
      </c>
      <c r="D45" s="98">
        <f t="shared" ref="D45:U45" si="23">$C$45</f>
        <v>5.861473684</v>
      </c>
      <c r="E45" s="98">
        <f t="shared" si="23"/>
        <v>5.861473684</v>
      </c>
      <c r="F45" s="98">
        <f t="shared" si="23"/>
        <v>5.861473684</v>
      </c>
      <c r="G45" s="98">
        <f t="shared" si="23"/>
        <v>5.861473684</v>
      </c>
      <c r="H45" s="98">
        <f t="shared" si="23"/>
        <v>5.861473684</v>
      </c>
      <c r="I45" s="98">
        <f t="shared" si="23"/>
        <v>5.861473684</v>
      </c>
      <c r="J45" s="98">
        <f t="shared" si="23"/>
        <v>5.861473684</v>
      </c>
      <c r="K45" s="98">
        <f t="shared" si="23"/>
        <v>5.861473684</v>
      </c>
      <c r="L45" s="98">
        <f t="shared" si="23"/>
        <v>5.861473684</v>
      </c>
      <c r="M45" s="98">
        <f t="shared" si="23"/>
        <v>5.861473684</v>
      </c>
      <c r="N45" s="98">
        <f t="shared" si="23"/>
        <v>5.861473684</v>
      </c>
      <c r="O45" s="98">
        <f t="shared" si="23"/>
        <v>5.861473684</v>
      </c>
      <c r="P45" s="98">
        <f t="shared" si="23"/>
        <v>5.861473684</v>
      </c>
      <c r="Q45" s="98">
        <f t="shared" si="23"/>
        <v>5.861473684</v>
      </c>
      <c r="R45" s="98">
        <f t="shared" si="23"/>
        <v>5.861473684</v>
      </c>
      <c r="S45" s="98">
        <f t="shared" si="23"/>
        <v>5.861473684</v>
      </c>
      <c r="T45" s="98">
        <f t="shared" si="23"/>
        <v>5.861473684</v>
      </c>
      <c r="U45" s="98">
        <f t="shared" si="23"/>
        <v>5.861473684</v>
      </c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</row>
    <row r="46" ht="14.25" customHeight="1">
      <c r="A46" s="83"/>
      <c r="B46" s="99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</row>
    <row r="47" ht="14.25" customHeight="1">
      <c r="A47" s="83"/>
      <c r="B47" s="100" t="s">
        <v>69</v>
      </c>
      <c r="C47" s="106">
        <v>3.267</v>
      </c>
      <c r="D47" s="107" t="s">
        <v>70</v>
      </c>
      <c r="E47" s="101">
        <v>0.0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</row>
    <row r="48" ht="14.25" customHeight="1">
      <c r="A48" s="102" t="s">
        <v>71</v>
      </c>
      <c r="B48" s="84" t="s">
        <v>72</v>
      </c>
      <c r="C48" s="103">
        <f>MAX(B30:C31)-MIN(B30:C31)</f>
        <v>0.2</v>
      </c>
      <c r="D48" s="92">
        <f>MAX(D30:E31)-MIN(D30:E31)</f>
        <v>0.1</v>
      </c>
      <c r="E48" s="92">
        <f>MAX(F30:G31)-MIN(F30:G31)</f>
        <v>0</v>
      </c>
      <c r="F48" s="92">
        <f>MAX(H30:I31)-MIN(H30:I31)</f>
        <v>0</v>
      </c>
      <c r="G48" s="92">
        <f>MAX(J30:K31)-MIN(J30:K31)</f>
        <v>0.1</v>
      </c>
      <c r="H48" s="92">
        <f>MAX(L30:M31)-MIN(L30:M31)</f>
        <v>0.1</v>
      </c>
      <c r="I48" s="92">
        <f>MAX(N30:O31)-MIN(N30:O31)</f>
        <v>0.1</v>
      </c>
      <c r="J48" s="92">
        <f>MAX(P30:Q31)-MIN(P30:Q31)</f>
        <v>0.1</v>
      </c>
      <c r="K48" s="92">
        <f>MAX(R30:S31)-MIN(R30:S31)</f>
        <v>0</v>
      </c>
      <c r="L48" s="92">
        <f>MAX(T30:U31)-MIN(T30:U31)</f>
        <v>0</v>
      </c>
      <c r="M48" s="92">
        <f>MAX(V30:W31)-MIN(V30:W31)</f>
        <v>0</v>
      </c>
      <c r="N48" s="92">
        <f>MAX(X30:Y31)-MIN(X30:Y31)</f>
        <v>0.1</v>
      </c>
      <c r="O48" s="92">
        <f>MAX(Z30:AA31)-MIN(Z30:AA31)</f>
        <v>0.2</v>
      </c>
      <c r="P48" s="92">
        <f>MAX(AB30:AC31)-MIN(AB30:AC31)</f>
        <v>0.1</v>
      </c>
      <c r="Q48" s="92">
        <f>MAX(AD30:AE31)-MIN(AD30:AE31)</f>
        <v>0.1</v>
      </c>
      <c r="R48" s="92">
        <f>MAX(AF30:AG31)-MIN(AF30:AG31)</f>
        <v>0</v>
      </c>
      <c r="S48" s="92">
        <f>MAX(AH30:AI31)-MIN(AH30:AI31)</f>
        <v>0.1</v>
      </c>
      <c r="T48" s="92">
        <f>MAX(AJ30:AK31)-MIN(AJ30:AK31)</f>
        <v>0.1</v>
      </c>
      <c r="U48" s="92">
        <f>MAX(AL30:AM31)-MIN(AL30:AM31)</f>
        <v>0</v>
      </c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</row>
    <row r="49" ht="14.25" customHeight="1">
      <c r="A49" s="93"/>
      <c r="B49" s="94" t="s">
        <v>73</v>
      </c>
      <c r="C49" s="104">
        <f>average(C48:U48)</f>
        <v>0.07368421053</v>
      </c>
      <c r="D49" s="95">
        <f t="shared" ref="D49:U49" si="24">$C$49</f>
        <v>0.07368421053</v>
      </c>
      <c r="E49" s="95">
        <f t="shared" si="24"/>
        <v>0.07368421053</v>
      </c>
      <c r="F49" s="95">
        <f t="shared" si="24"/>
        <v>0.07368421053</v>
      </c>
      <c r="G49" s="95">
        <f t="shared" si="24"/>
        <v>0.07368421053</v>
      </c>
      <c r="H49" s="95">
        <f t="shared" si="24"/>
        <v>0.07368421053</v>
      </c>
      <c r="I49" s="95">
        <f t="shared" si="24"/>
        <v>0.07368421053</v>
      </c>
      <c r="J49" s="95">
        <f t="shared" si="24"/>
        <v>0.07368421053</v>
      </c>
      <c r="K49" s="95">
        <f t="shared" si="24"/>
        <v>0.07368421053</v>
      </c>
      <c r="L49" s="95">
        <f t="shared" si="24"/>
        <v>0.07368421053</v>
      </c>
      <c r="M49" s="95">
        <f t="shared" si="24"/>
        <v>0.07368421053</v>
      </c>
      <c r="N49" s="95">
        <f t="shared" si="24"/>
        <v>0.07368421053</v>
      </c>
      <c r="O49" s="95">
        <f t="shared" si="24"/>
        <v>0.07368421053</v>
      </c>
      <c r="P49" s="95">
        <f t="shared" si="24"/>
        <v>0.07368421053</v>
      </c>
      <c r="Q49" s="95">
        <f t="shared" si="24"/>
        <v>0.07368421053</v>
      </c>
      <c r="R49" s="95">
        <f t="shared" si="24"/>
        <v>0.07368421053</v>
      </c>
      <c r="S49" s="95">
        <f t="shared" si="24"/>
        <v>0.07368421053</v>
      </c>
      <c r="T49" s="95">
        <f t="shared" si="24"/>
        <v>0.07368421053</v>
      </c>
      <c r="U49" s="95">
        <f t="shared" si="24"/>
        <v>0.07368421053</v>
      </c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</row>
    <row r="50" ht="14.25" customHeight="1">
      <c r="A50" s="93"/>
      <c r="B50" s="94" t="s">
        <v>74</v>
      </c>
      <c r="C50" s="104">
        <f>C49*C47</f>
        <v>0.2407263158</v>
      </c>
      <c r="D50" s="95">
        <f t="shared" ref="D50:U50" si="25">$C$50</f>
        <v>0.2407263158</v>
      </c>
      <c r="E50" s="95">
        <f t="shared" si="25"/>
        <v>0.2407263158</v>
      </c>
      <c r="F50" s="95">
        <f t="shared" si="25"/>
        <v>0.2407263158</v>
      </c>
      <c r="G50" s="95">
        <f t="shared" si="25"/>
        <v>0.2407263158</v>
      </c>
      <c r="H50" s="95">
        <f t="shared" si="25"/>
        <v>0.2407263158</v>
      </c>
      <c r="I50" s="95">
        <f t="shared" si="25"/>
        <v>0.2407263158</v>
      </c>
      <c r="J50" s="95">
        <f t="shared" si="25"/>
        <v>0.2407263158</v>
      </c>
      <c r="K50" s="95">
        <f t="shared" si="25"/>
        <v>0.2407263158</v>
      </c>
      <c r="L50" s="95">
        <f t="shared" si="25"/>
        <v>0.2407263158</v>
      </c>
      <c r="M50" s="95">
        <f t="shared" si="25"/>
        <v>0.2407263158</v>
      </c>
      <c r="N50" s="95">
        <f t="shared" si="25"/>
        <v>0.2407263158</v>
      </c>
      <c r="O50" s="95">
        <f t="shared" si="25"/>
        <v>0.2407263158</v>
      </c>
      <c r="P50" s="95">
        <f t="shared" si="25"/>
        <v>0.2407263158</v>
      </c>
      <c r="Q50" s="95">
        <f t="shared" si="25"/>
        <v>0.2407263158</v>
      </c>
      <c r="R50" s="95">
        <f t="shared" si="25"/>
        <v>0.2407263158</v>
      </c>
      <c r="S50" s="95">
        <f t="shared" si="25"/>
        <v>0.2407263158</v>
      </c>
      <c r="T50" s="95">
        <f t="shared" si="25"/>
        <v>0.2407263158</v>
      </c>
      <c r="U50" s="95">
        <f t="shared" si="25"/>
        <v>0.2407263158</v>
      </c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</row>
    <row r="51" ht="14.25" customHeight="1">
      <c r="A51" s="96"/>
      <c r="B51" s="97" t="s">
        <v>75</v>
      </c>
      <c r="C51" s="105">
        <f>C49*E47</f>
        <v>0</v>
      </c>
      <c r="D51" s="98">
        <f t="shared" ref="D51:U51" si="26">$C$51</f>
        <v>0</v>
      </c>
      <c r="E51" s="98">
        <f t="shared" si="26"/>
        <v>0</v>
      </c>
      <c r="F51" s="98">
        <f t="shared" si="26"/>
        <v>0</v>
      </c>
      <c r="G51" s="98">
        <f t="shared" si="26"/>
        <v>0</v>
      </c>
      <c r="H51" s="98">
        <f t="shared" si="26"/>
        <v>0</v>
      </c>
      <c r="I51" s="98">
        <f t="shared" si="26"/>
        <v>0</v>
      </c>
      <c r="J51" s="98">
        <f t="shared" si="26"/>
        <v>0</v>
      </c>
      <c r="K51" s="98">
        <f t="shared" si="26"/>
        <v>0</v>
      </c>
      <c r="L51" s="98">
        <f t="shared" si="26"/>
        <v>0</v>
      </c>
      <c r="M51" s="98">
        <f t="shared" si="26"/>
        <v>0</v>
      </c>
      <c r="N51" s="98">
        <f t="shared" si="26"/>
        <v>0</v>
      </c>
      <c r="O51" s="98">
        <f t="shared" si="26"/>
        <v>0</v>
      </c>
      <c r="P51" s="98">
        <f t="shared" si="26"/>
        <v>0</v>
      </c>
      <c r="Q51" s="98">
        <f t="shared" si="26"/>
        <v>0</v>
      </c>
      <c r="R51" s="98">
        <f t="shared" si="26"/>
        <v>0</v>
      </c>
      <c r="S51" s="98">
        <f t="shared" si="26"/>
        <v>0</v>
      </c>
      <c r="T51" s="98">
        <f t="shared" si="26"/>
        <v>0</v>
      </c>
      <c r="U51" s="98">
        <f t="shared" si="26"/>
        <v>0</v>
      </c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</row>
    <row r="52" ht="14.25" customHeight="1">
      <c r="A52" s="80"/>
      <c r="B52" s="99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</row>
    <row r="53" ht="14.25" customHeight="1">
      <c r="A53" s="108"/>
      <c r="B53" s="91" t="s">
        <v>76</v>
      </c>
      <c r="C53" s="109">
        <f>sum(C56:U56)/sum(C55:U55)</f>
        <v>0</v>
      </c>
      <c r="D53" s="110" t="s">
        <v>77</v>
      </c>
      <c r="E53" s="87">
        <f>3*SQRT(C53*(1-C53)/C55)</f>
        <v>0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</row>
    <row r="54" ht="14.25" customHeight="1">
      <c r="A54" s="90" t="s">
        <v>78</v>
      </c>
      <c r="B54" s="91" t="s">
        <v>79</v>
      </c>
      <c r="C54" s="111">
        <v>1.0</v>
      </c>
      <c r="D54" s="112">
        <f t="shared" ref="D54:U54" si="27">C54+1</f>
        <v>2</v>
      </c>
      <c r="E54" s="112">
        <f t="shared" si="27"/>
        <v>3</v>
      </c>
      <c r="F54" s="112">
        <f t="shared" si="27"/>
        <v>4</v>
      </c>
      <c r="G54" s="112">
        <f t="shared" si="27"/>
        <v>5</v>
      </c>
      <c r="H54" s="112">
        <f t="shared" si="27"/>
        <v>6</v>
      </c>
      <c r="I54" s="112">
        <f t="shared" si="27"/>
        <v>7</v>
      </c>
      <c r="J54" s="112">
        <f t="shared" si="27"/>
        <v>8</v>
      </c>
      <c r="K54" s="112">
        <f t="shared" si="27"/>
        <v>9</v>
      </c>
      <c r="L54" s="112">
        <f t="shared" si="27"/>
        <v>10</v>
      </c>
      <c r="M54" s="112">
        <f t="shared" si="27"/>
        <v>11</v>
      </c>
      <c r="N54" s="112">
        <f t="shared" si="27"/>
        <v>12</v>
      </c>
      <c r="O54" s="112">
        <f t="shared" si="27"/>
        <v>13</v>
      </c>
      <c r="P54" s="112">
        <f t="shared" si="27"/>
        <v>14</v>
      </c>
      <c r="Q54" s="112">
        <f t="shared" si="27"/>
        <v>15</v>
      </c>
      <c r="R54" s="112">
        <f t="shared" si="27"/>
        <v>16</v>
      </c>
      <c r="S54" s="112">
        <f t="shared" si="27"/>
        <v>17</v>
      </c>
      <c r="T54" s="112">
        <f t="shared" si="27"/>
        <v>18</v>
      </c>
      <c r="U54" s="113">
        <f t="shared" si="27"/>
        <v>19</v>
      </c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</row>
    <row r="55" ht="14.25" customHeight="1">
      <c r="A55" s="93"/>
      <c r="B55" s="114" t="s">
        <v>80</v>
      </c>
      <c r="C55" s="72">
        <v>4.0</v>
      </c>
      <c r="D55" s="72">
        <v>4.0</v>
      </c>
      <c r="E55" s="72">
        <v>4.0</v>
      </c>
      <c r="F55" s="72">
        <v>4.0</v>
      </c>
      <c r="G55" s="72">
        <v>4.0</v>
      </c>
      <c r="H55" s="72">
        <v>4.0</v>
      </c>
      <c r="I55" s="72">
        <v>4.0</v>
      </c>
      <c r="J55" s="72">
        <v>4.0</v>
      </c>
      <c r="K55" s="72">
        <v>4.0</v>
      </c>
      <c r="L55" s="72">
        <v>4.0</v>
      </c>
      <c r="M55" s="72">
        <v>4.0</v>
      </c>
      <c r="N55" s="72">
        <v>4.0</v>
      </c>
      <c r="O55" s="72">
        <v>4.0</v>
      </c>
      <c r="P55" s="72">
        <v>4.0</v>
      </c>
      <c r="Q55" s="72">
        <v>4.0</v>
      </c>
      <c r="R55" s="72">
        <v>4.0</v>
      </c>
      <c r="S55" s="72">
        <v>4.0</v>
      </c>
      <c r="T55" s="72">
        <v>4.0</v>
      </c>
      <c r="U55" s="115">
        <v>4.0</v>
      </c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</row>
    <row r="56" ht="14.25" customHeight="1">
      <c r="A56" s="93"/>
      <c r="B56" s="114" t="s">
        <v>81</v>
      </c>
      <c r="C56" s="88">
        <f>sum(countif(B30:C31,"&gt;"&amp;$C38),countif(B30:C31,"&lt;"&amp;$C39))</f>
        <v>0</v>
      </c>
      <c r="D56" s="88">
        <f>sum(countif(D30:E31,"&gt;"&amp;$C38),countif(D30:E31,"&lt;"&amp;$C39))</f>
        <v>0</v>
      </c>
      <c r="E56" s="88">
        <f>sum(countif(F30:G31,"&gt;"&amp;$C38),countif(F30:G31,"&lt;"&amp;$C39))</f>
        <v>0</v>
      </c>
      <c r="F56" s="88">
        <f>sum(countif(H30:I31,"&gt;"&amp;$C38),countif(H30:I31,"&lt;"&amp;$C39))</f>
        <v>0</v>
      </c>
      <c r="G56" s="88">
        <f>sum(countif(J30:K31,"&gt;"&amp;$C38),countif(J30:K31,"&lt;"&amp;$C39))</f>
        <v>0</v>
      </c>
      <c r="H56" s="88">
        <f>sum(countif(L30:M31,"&gt;"&amp;$C38),countif(L30:M31,"&lt;"&amp;$C39))</f>
        <v>0</v>
      </c>
      <c r="I56" s="88">
        <f>sum(countif(N30:O31,"&gt;"&amp;$C38),countif(N30:O31,"&lt;"&amp;$C39))</f>
        <v>0</v>
      </c>
      <c r="J56" s="88">
        <f>sum(countif(P30:Q31,"&gt;"&amp;$C38),countif(P30:Q31,"&lt;"&amp;$C39))</f>
        <v>0</v>
      </c>
      <c r="K56" s="88">
        <f>sum(countif(R30:S31,"&gt;"&amp;$C38),countif(R30:S31,"&lt;"&amp;$C39))</f>
        <v>0</v>
      </c>
      <c r="L56" s="88">
        <f>sum(countif(T30:U31,"&gt;"&amp;$C38),countif(T30:U31,"&lt;"&amp;$C39))</f>
        <v>0</v>
      </c>
      <c r="M56" s="88">
        <f>sum(countif(V30:W31,"&gt;"&amp;$C38),countif(V30:W31,"&lt;"&amp;$C39))</f>
        <v>0</v>
      </c>
      <c r="N56" s="88">
        <f>sum(countif(X30:Y31,"&gt;"&amp;$C38),countif(X30:Y31,"&lt;"&amp;$C39))</f>
        <v>0</v>
      </c>
      <c r="O56" s="88">
        <f>sum(countif(Z30:AA31,"&gt;"&amp;$C38),countif(Z30:AA31,"&lt;"&amp;$C39))</f>
        <v>0</v>
      </c>
      <c r="P56" s="88">
        <f>sum(countif(AB30:AC31,"&gt;"&amp;$C38),countif(AB30:AC31,"&lt;"&amp;$C39))</f>
        <v>0</v>
      </c>
      <c r="Q56" s="88">
        <f>sum(countif(AD30:AE31,"&gt;"&amp;$C38),countif(AD30:AE31,"&lt;"&amp;$C39))</f>
        <v>0</v>
      </c>
      <c r="R56" s="88">
        <f>sum(countif(AF30:AG31,"&gt;"&amp;$C38),countif(AF30:AG31,"&lt;"&amp;$C39))</f>
        <v>0</v>
      </c>
      <c r="S56" s="88">
        <f>sum(countif(AH30:AI31,"&gt;"&amp;$C38),countif(AH30:AI31,"&lt;"&amp;$C39))</f>
        <v>0</v>
      </c>
      <c r="T56" s="88">
        <f>sum(countif(AJ30:AK31,"&gt;"&amp;$C38),countif(AJ30:AK31,"&lt;"&amp;$C39))</f>
        <v>0</v>
      </c>
      <c r="U56" s="88">
        <f>sum(countif(AL30:AM31,"&gt;"&amp;$C38),countif(AL30:AM31,"&lt;"&amp;$C39))</f>
        <v>0</v>
      </c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</row>
    <row r="57" ht="14.25" customHeight="1">
      <c r="A57" s="93"/>
      <c r="B57" s="114" t="s">
        <v>82</v>
      </c>
      <c r="C57" s="88">
        <f t="shared" ref="C57:U57" si="28">C56/C55</f>
        <v>0</v>
      </c>
      <c r="D57" s="88">
        <f t="shared" si="28"/>
        <v>0</v>
      </c>
      <c r="E57" s="88">
        <f t="shared" si="28"/>
        <v>0</v>
      </c>
      <c r="F57" s="88">
        <f t="shared" si="28"/>
        <v>0</v>
      </c>
      <c r="G57" s="88">
        <f t="shared" si="28"/>
        <v>0</v>
      </c>
      <c r="H57" s="88">
        <f t="shared" si="28"/>
        <v>0</v>
      </c>
      <c r="I57" s="88">
        <f t="shared" si="28"/>
        <v>0</v>
      </c>
      <c r="J57" s="88">
        <f t="shared" si="28"/>
        <v>0</v>
      </c>
      <c r="K57" s="88">
        <f t="shared" si="28"/>
        <v>0</v>
      </c>
      <c r="L57" s="88">
        <f t="shared" si="28"/>
        <v>0</v>
      </c>
      <c r="M57" s="88">
        <f t="shared" si="28"/>
        <v>0</v>
      </c>
      <c r="N57" s="88">
        <f t="shared" si="28"/>
        <v>0</v>
      </c>
      <c r="O57" s="88">
        <f t="shared" si="28"/>
        <v>0</v>
      </c>
      <c r="P57" s="88">
        <f t="shared" si="28"/>
        <v>0</v>
      </c>
      <c r="Q57" s="88">
        <f t="shared" si="28"/>
        <v>0</v>
      </c>
      <c r="R57" s="88">
        <f t="shared" si="28"/>
        <v>0</v>
      </c>
      <c r="S57" s="88">
        <f t="shared" si="28"/>
        <v>0</v>
      </c>
      <c r="T57" s="88">
        <f t="shared" si="28"/>
        <v>0</v>
      </c>
      <c r="U57" s="116">
        <f t="shared" si="28"/>
        <v>0</v>
      </c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</row>
    <row r="58" ht="14.25" customHeight="1">
      <c r="A58" s="93"/>
      <c r="B58" s="114" t="s">
        <v>83</v>
      </c>
      <c r="C58" s="95">
        <f>C53</f>
        <v>0</v>
      </c>
      <c r="D58" s="95">
        <f t="shared" ref="D58:U58" si="29">C58</f>
        <v>0</v>
      </c>
      <c r="E58" s="95">
        <f t="shared" si="29"/>
        <v>0</v>
      </c>
      <c r="F58" s="95">
        <f t="shared" si="29"/>
        <v>0</v>
      </c>
      <c r="G58" s="95">
        <f t="shared" si="29"/>
        <v>0</v>
      </c>
      <c r="H58" s="95">
        <f t="shared" si="29"/>
        <v>0</v>
      </c>
      <c r="I58" s="95">
        <f t="shared" si="29"/>
        <v>0</v>
      </c>
      <c r="J58" s="95">
        <f t="shared" si="29"/>
        <v>0</v>
      </c>
      <c r="K58" s="95">
        <f t="shared" si="29"/>
        <v>0</v>
      </c>
      <c r="L58" s="95">
        <f t="shared" si="29"/>
        <v>0</v>
      </c>
      <c r="M58" s="95">
        <f t="shared" si="29"/>
        <v>0</v>
      </c>
      <c r="N58" s="95">
        <f t="shared" si="29"/>
        <v>0</v>
      </c>
      <c r="O58" s="95">
        <f t="shared" si="29"/>
        <v>0</v>
      </c>
      <c r="P58" s="95">
        <f t="shared" si="29"/>
        <v>0</v>
      </c>
      <c r="Q58" s="95">
        <f t="shared" si="29"/>
        <v>0</v>
      </c>
      <c r="R58" s="95">
        <f t="shared" si="29"/>
        <v>0</v>
      </c>
      <c r="S58" s="95">
        <f t="shared" si="29"/>
        <v>0</v>
      </c>
      <c r="T58" s="95">
        <f t="shared" si="29"/>
        <v>0</v>
      </c>
      <c r="U58" s="117">
        <f t="shared" si="29"/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</row>
    <row r="59" ht="14.25" customHeight="1">
      <c r="A59" s="93"/>
      <c r="B59" s="114" t="s">
        <v>84</v>
      </c>
      <c r="C59" s="95">
        <f>C53+E53</f>
        <v>0</v>
      </c>
      <c r="D59" s="95">
        <f t="shared" ref="D59:U59" si="30">C59</f>
        <v>0</v>
      </c>
      <c r="E59" s="95">
        <f t="shared" si="30"/>
        <v>0</v>
      </c>
      <c r="F59" s="95">
        <f t="shared" si="30"/>
        <v>0</v>
      </c>
      <c r="G59" s="95">
        <f t="shared" si="30"/>
        <v>0</v>
      </c>
      <c r="H59" s="95">
        <f t="shared" si="30"/>
        <v>0</v>
      </c>
      <c r="I59" s="95">
        <f t="shared" si="30"/>
        <v>0</v>
      </c>
      <c r="J59" s="95">
        <f t="shared" si="30"/>
        <v>0</v>
      </c>
      <c r="K59" s="95">
        <f t="shared" si="30"/>
        <v>0</v>
      </c>
      <c r="L59" s="95">
        <f t="shared" si="30"/>
        <v>0</v>
      </c>
      <c r="M59" s="95">
        <f t="shared" si="30"/>
        <v>0</v>
      </c>
      <c r="N59" s="95">
        <f t="shared" si="30"/>
        <v>0</v>
      </c>
      <c r="O59" s="95">
        <f t="shared" si="30"/>
        <v>0</v>
      </c>
      <c r="P59" s="95">
        <f t="shared" si="30"/>
        <v>0</v>
      </c>
      <c r="Q59" s="95">
        <f t="shared" si="30"/>
        <v>0</v>
      </c>
      <c r="R59" s="95">
        <f t="shared" si="30"/>
        <v>0</v>
      </c>
      <c r="S59" s="95">
        <f t="shared" si="30"/>
        <v>0</v>
      </c>
      <c r="T59" s="95">
        <f t="shared" si="30"/>
        <v>0</v>
      </c>
      <c r="U59" s="117">
        <f t="shared" si="30"/>
        <v>0</v>
      </c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</row>
    <row r="60" ht="14.25" customHeight="1">
      <c r="A60" s="96"/>
      <c r="B60" s="118" t="s">
        <v>85</v>
      </c>
      <c r="C60" s="98">
        <f>C53-E53</f>
        <v>0</v>
      </c>
      <c r="D60" s="98">
        <f t="shared" ref="D60:U60" si="31">C60</f>
        <v>0</v>
      </c>
      <c r="E60" s="98">
        <f t="shared" si="31"/>
        <v>0</v>
      </c>
      <c r="F60" s="98">
        <f t="shared" si="31"/>
        <v>0</v>
      </c>
      <c r="G60" s="98">
        <f t="shared" si="31"/>
        <v>0</v>
      </c>
      <c r="H60" s="98">
        <f t="shared" si="31"/>
        <v>0</v>
      </c>
      <c r="I60" s="98">
        <f t="shared" si="31"/>
        <v>0</v>
      </c>
      <c r="J60" s="98">
        <f t="shared" si="31"/>
        <v>0</v>
      </c>
      <c r="K60" s="98">
        <f t="shared" si="31"/>
        <v>0</v>
      </c>
      <c r="L60" s="98">
        <f t="shared" si="31"/>
        <v>0</v>
      </c>
      <c r="M60" s="98">
        <f t="shared" si="31"/>
        <v>0</v>
      </c>
      <c r="N60" s="98">
        <f t="shared" si="31"/>
        <v>0</v>
      </c>
      <c r="O60" s="98">
        <f t="shared" si="31"/>
        <v>0</v>
      </c>
      <c r="P60" s="98">
        <f t="shared" si="31"/>
        <v>0</v>
      </c>
      <c r="Q60" s="98">
        <f t="shared" si="31"/>
        <v>0</v>
      </c>
      <c r="R60" s="98">
        <f t="shared" si="31"/>
        <v>0</v>
      </c>
      <c r="S60" s="98">
        <f t="shared" si="31"/>
        <v>0</v>
      </c>
      <c r="T60" s="98">
        <f t="shared" si="31"/>
        <v>0</v>
      </c>
      <c r="U60" s="119">
        <f t="shared" si="31"/>
        <v>0</v>
      </c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</row>
    <row r="61" ht="14.25" customHeight="1">
      <c r="A61" s="3"/>
      <c r="CH61" s="11"/>
    </row>
    <row r="62" ht="14.25" customHeight="1">
      <c r="A62" s="120" t="s">
        <v>86</v>
      </c>
      <c r="B62" s="121">
        <v>8.0</v>
      </c>
      <c r="C62" s="121">
        <v>8.0</v>
      </c>
      <c r="D62" s="122">
        <v>8.0</v>
      </c>
      <c r="E62" s="122">
        <v>8.0</v>
      </c>
      <c r="F62" s="122">
        <v>8.0</v>
      </c>
      <c r="G62" s="122">
        <v>8.0</v>
      </c>
      <c r="H62" s="122">
        <v>7.9</v>
      </c>
      <c r="I62" s="122">
        <v>8.0</v>
      </c>
      <c r="J62" s="122">
        <v>7.9</v>
      </c>
      <c r="K62" s="122">
        <v>8.0</v>
      </c>
      <c r="L62" s="122">
        <v>8.0</v>
      </c>
      <c r="M62" s="122">
        <v>8.0</v>
      </c>
      <c r="N62" s="122">
        <v>8.1</v>
      </c>
      <c r="O62" s="122">
        <v>8.0</v>
      </c>
      <c r="P62" s="122">
        <v>8.0</v>
      </c>
      <c r="Q62" s="122">
        <v>8.0</v>
      </c>
      <c r="R62" s="122">
        <v>7.9</v>
      </c>
      <c r="S62" s="122">
        <v>8.1</v>
      </c>
      <c r="T62" s="122">
        <v>8.0</v>
      </c>
      <c r="U62" s="122">
        <v>8.0</v>
      </c>
      <c r="V62" s="121">
        <v>8.0</v>
      </c>
      <c r="W62" s="122">
        <v>8.0</v>
      </c>
      <c r="X62" s="122">
        <v>8.0</v>
      </c>
      <c r="Y62" s="122">
        <v>8.0</v>
      </c>
      <c r="Z62" s="122">
        <v>8.0</v>
      </c>
      <c r="AA62" s="122">
        <v>8.0</v>
      </c>
      <c r="AB62" s="122">
        <v>8.0</v>
      </c>
      <c r="AC62" s="122">
        <v>8.0</v>
      </c>
      <c r="AD62" s="122">
        <v>8.0</v>
      </c>
      <c r="AE62" s="122">
        <v>8.1</v>
      </c>
      <c r="AF62" s="122">
        <v>8.0</v>
      </c>
      <c r="AG62" s="123">
        <v>8.0</v>
      </c>
      <c r="AH62" s="123">
        <v>8.0</v>
      </c>
      <c r="AI62" s="123">
        <v>8.0</v>
      </c>
      <c r="AJ62" s="123">
        <v>8.0</v>
      </c>
      <c r="AK62" s="123">
        <v>8.0</v>
      </c>
      <c r="AL62" s="123">
        <v>8.0</v>
      </c>
      <c r="AM62" s="123">
        <v>8.0</v>
      </c>
      <c r="AN62" s="123">
        <v>8.0</v>
      </c>
      <c r="AO62" s="123">
        <v>8.0</v>
      </c>
      <c r="AP62" s="123">
        <v>8.0</v>
      </c>
      <c r="AQ62" s="123">
        <v>8.0</v>
      </c>
    </row>
    <row r="63" ht="14.25" customHeight="1">
      <c r="A63" s="120" t="s">
        <v>86</v>
      </c>
      <c r="B63" s="121">
        <v>7.9</v>
      </c>
      <c r="C63" s="121">
        <v>7.9</v>
      </c>
      <c r="D63" s="122">
        <v>8.0</v>
      </c>
      <c r="E63" s="122">
        <v>8.0</v>
      </c>
      <c r="F63" s="122">
        <v>8.0</v>
      </c>
      <c r="G63" s="122">
        <v>8.0</v>
      </c>
      <c r="H63" s="122">
        <v>8.0</v>
      </c>
      <c r="I63" s="122">
        <v>8.0</v>
      </c>
      <c r="J63" s="122">
        <v>7.9</v>
      </c>
      <c r="K63" s="122">
        <v>8.0</v>
      </c>
      <c r="L63" s="122">
        <v>8.0</v>
      </c>
      <c r="M63" s="122">
        <v>8.0</v>
      </c>
      <c r="N63" s="122">
        <v>8.0</v>
      </c>
      <c r="O63" s="122">
        <v>8.1</v>
      </c>
      <c r="P63" s="122">
        <v>7.9</v>
      </c>
      <c r="Q63" s="122">
        <v>8.0</v>
      </c>
      <c r="R63" s="122">
        <v>8.0</v>
      </c>
      <c r="S63" s="122">
        <v>8.0</v>
      </c>
      <c r="T63" s="122">
        <v>8.0</v>
      </c>
      <c r="U63" s="122">
        <v>8.0</v>
      </c>
      <c r="V63" s="121">
        <v>8.0</v>
      </c>
      <c r="W63" s="122">
        <v>7.9</v>
      </c>
      <c r="X63" s="122">
        <v>8.0</v>
      </c>
      <c r="Y63" s="122">
        <v>8.0</v>
      </c>
      <c r="Z63" s="122">
        <v>8.0</v>
      </c>
      <c r="AA63" s="122">
        <v>8.0</v>
      </c>
      <c r="AB63" s="122">
        <v>8.0</v>
      </c>
      <c r="AC63" s="122">
        <v>8.0</v>
      </c>
      <c r="AD63" s="122">
        <v>8.1</v>
      </c>
      <c r="AE63" s="122">
        <v>8.0</v>
      </c>
      <c r="AF63" s="122">
        <v>8.0</v>
      </c>
      <c r="AG63" s="123">
        <v>8.0</v>
      </c>
      <c r="AH63" s="123">
        <v>7.9</v>
      </c>
      <c r="AI63" s="123">
        <v>8.0</v>
      </c>
      <c r="AJ63" s="123">
        <v>8.0</v>
      </c>
      <c r="AK63" s="123">
        <v>8.0</v>
      </c>
      <c r="AL63" s="123">
        <v>8.0</v>
      </c>
      <c r="AM63" s="123">
        <v>8.0</v>
      </c>
      <c r="AN63" s="123">
        <v>8.0</v>
      </c>
      <c r="AO63" s="123">
        <v>8.0</v>
      </c>
      <c r="AP63" s="123">
        <v>8.0</v>
      </c>
      <c r="AQ63" s="123">
        <v>7.9</v>
      </c>
    </row>
    <row r="64" ht="14.25" customHeight="1">
      <c r="A64" s="74" t="s">
        <v>54</v>
      </c>
      <c r="B64" s="78">
        <f t="shared" ref="B64:AQ64" si="32">IF((B65="Good"),1,0)</f>
        <v>1</v>
      </c>
      <c r="C64" s="78">
        <f t="shared" si="32"/>
        <v>1</v>
      </c>
      <c r="D64" s="78">
        <f t="shared" si="32"/>
        <v>1</v>
      </c>
      <c r="E64" s="78">
        <f t="shared" si="32"/>
        <v>1</v>
      </c>
      <c r="F64" s="78">
        <f t="shared" si="32"/>
        <v>1</v>
      </c>
      <c r="G64" s="78">
        <f t="shared" si="32"/>
        <v>1</v>
      </c>
      <c r="H64" s="78">
        <f t="shared" si="32"/>
        <v>1</v>
      </c>
      <c r="I64" s="78">
        <f t="shared" si="32"/>
        <v>1</v>
      </c>
      <c r="J64" s="78">
        <f t="shared" si="32"/>
        <v>1</v>
      </c>
      <c r="K64" s="78">
        <f t="shared" si="32"/>
        <v>1</v>
      </c>
      <c r="L64" s="78">
        <f t="shared" si="32"/>
        <v>1</v>
      </c>
      <c r="M64" s="78">
        <f t="shared" si="32"/>
        <v>1</v>
      </c>
      <c r="N64" s="78">
        <f t="shared" si="32"/>
        <v>1</v>
      </c>
      <c r="O64" s="78">
        <f t="shared" si="32"/>
        <v>1</v>
      </c>
      <c r="P64" s="78">
        <f t="shared" si="32"/>
        <v>1</v>
      </c>
      <c r="Q64" s="78">
        <f t="shared" si="32"/>
        <v>1</v>
      </c>
      <c r="R64" s="78">
        <f t="shared" si="32"/>
        <v>1</v>
      </c>
      <c r="S64" s="78">
        <f t="shared" si="32"/>
        <v>1</v>
      </c>
      <c r="T64" s="78">
        <f t="shared" si="32"/>
        <v>1</v>
      </c>
      <c r="U64" s="78">
        <f t="shared" si="32"/>
        <v>1</v>
      </c>
      <c r="V64" s="78">
        <f t="shared" si="32"/>
        <v>1</v>
      </c>
      <c r="W64" s="78">
        <f t="shared" si="32"/>
        <v>1</v>
      </c>
      <c r="X64" s="78">
        <f t="shared" si="32"/>
        <v>1</v>
      </c>
      <c r="Y64" s="78">
        <f t="shared" si="32"/>
        <v>1</v>
      </c>
      <c r="Z64" s="78">
        <f t="shared" si="32"/>
        <v>1</v>
      </c>
      <c r="AA64" s="78">
        <f t="shared" si="32"/>
        <v>1</v>
      </c>
      <c r="AB64" s="78">
        <f t="shared" si="32"/>
        <v>1</v>
      </c>
      <c r="AC64" s="78">
        <f t="shared" si="32"/>
        <v>1</v>
      </c>
      <c r="AD64" s="78">
        <f t="shared" si="32"/>
        <v>1</v>
      </c>
      <c r="AE64" s="78">
        <f t="shared" si="32"/>
        <v>1</v>
      </c>
      <c r="AF64" s="78">
        <f t="shared" si="32"/>
        <v>1</v>
      </c>
      <c r="AG64" s="78">
        <f t="shared" si="32"/>
        <v>1</v>
      </c>
      <c r="AH64" s="78">
        <f t="shared" si="32"/>
        <v>1</v>
      </c>
      <c r="AI64" s="78">
        <f t="shared" si="32"/>
        <v>1</v>
      </c>
      <c r="AJ64" s="78">
        <f t="shared" si="32"/>
        <v>1</v>
      </c>
      <c r="AK64" s="78">
        <f t="shared" si="32"/>
        <v>1</v>
      </c>
      <c r="AL64" s="78">
        <f t="shared" si="32"/>
        <v>1</v>
      </c>
      <c r="AM64" s="78">
        <f t="shared" si="32"/>
        <v>1</v>
      </c>
      <c r="AN64" s="78">
        <f t="shared" si="32"/>
        <v>1</v>
      </c>
      <c r="AO64" s="78">
        <f t="shared" si="32"/>
        <v>1</v>
      </c>
      <c r="AP64" s="78">
        <f t="shared" si="32"/>
        <v>1</v>
      </c>
      <c r="AQ64" s="78">
        <f t="shared" si="32"/>
        <v>1</v>
      </c>
      <c r="AR64" s="77">
        <f>SUM(B64:AQ64)/COUNT(B64:AQ64)</f>
        <v>1</v>
      </c>
    </row>
    <row r="65" ht="14.25" customHeight="1">
      <c r="A65" s="74" t="s">
        <v>55</v>
      </c>
      <c r="B65" s="78" t="str">
        <f t="shared" ref="B65:AQ65" si="33">IF(AND(B62&gt;=7.9,B62&lt;=8.1,B63&gt;=7.9,B63&lt;=8.1),"Good","Bad")</f>
        <v>Good</v>
      </c>
      <c r="C65" s="78" t="str">
        <f t="shared" si="33"/>
        <v>Good</v>
      </c>
      <c r="D65" s="78" t="str">
        <f t="shared" si="33"/>
        <v>Good</v>
      </c>
      <c r="E65" s="78" t="str">
        <f t="shared" si="33"/>
        <v>Good</v>
      </c>
      <c r="F65" s="78" t="str">
        <f t="shared" si="33"/>
        <v>Good</v>
      </c>
      <c r="G65" s="78" t="str">
        <f t="shared" si="33"/>
        <v>Good</v>
      </c>
      <c r="H65" s="78" t="str">
        <f t="shared" si="33"/>
        <v>Good</v>
      </c>
      <c r="I65" s="78" t="str">
        <f t="shared" si="33"/>
        <v>Good</v>
      </c>
      <c r="J65" s="78" t="str">
        <f t="shared" si="33"/>
        <v>Good</v>
      </c>
      <c r="K65" s="78" t="str">
        <f t="shared" si="33"/>
        <v>Good</v>
      </c>
      <c r="L65" s="78" t="str">
        <f t="shared" si="33"/>
        <v>Good</v>
      </c>
      <c r="M65" s="78" t="str">
        <f t="shared" si="33"/>
        <v>Good</v>
      </c>
      <c r="N65" s="78" t="str">
        <f t="shared" si="33"/>
        <v>Good</v>
      </c>
      <c r="O65" s="78" t="str">
        <f t="shared" si="33"/>
        <v>Good</v>
      </c>
      <c r="P65" s="78" t="str">
        <f t="shared" si="33"/>
        <v>Good</v>
      </c>
      <c r="Q65" s="78" t="str">
        <f t="shared" si="33"/>
        <v>Good</v>
      </c>
      <c r="R65" s="78" t="str">
        <f t="shared" si="33"/>
        <v>Good</v>
      </c>
      <c r="S65" s="78" t="str">
        <f t="shared" si="33"/>
        <v>Good</v>
      </c>
      <c r="T65" s="78" t="str">
        <f t="shared" si="33"/>
        <v>Good</v>
      </c>
      <c r="U65" s="78" t="str">
        <f t="shared" si="33"/>
        <v>Good</v>
      </c>
      <c r="V65" s="78" t="str">
        <f t="shared" si="33"/>
        <v>Good</v>
      </c>
      <c r="W65" s="78" t="str">
        <f t="shared" si="33"/>
        <v>Good</v>
      </c>
      <c r="X65" s="78" t="str">
        <f t="shared" si="33"/>
        <v>Good</v>
      </c>
      <c r="Y65" s="78" t="str">
        <f t="shared" si="33"/>
        <v>Good</v>
      </c>
      <c r="Z65" s="78" t="str">
        <f t="shared" si="33"/>
        <v>Good</v>
      </c>
      <c r="AA65" s="78" t="str">
        <f t="shared" si="33"/>
        <v>Good</v>
      </c>
      <c r="AB65" s="78" t="str">
        <f t="shared" si="33"/>
        <v>Good</v>
      </c>
      <c r="AC65" s="78" t="str">
        <f t="shared" si="33"/>
        <v>Good</v>
      </c>
      <c r="AD65" s="78" t="str">
        <f t="shared" si="33"/>
        <v>Good</v>
      </c>
      <c r="AE65" s="78" t="str">
        <f t="shared" si="33"/>
        <v>Good</v>
      </c>
      <c r="AF65" s="78" t="str">
        <f t="shared" si="33"/>
        <v>Good</v>
      </c>
      <c r="AG65" s="78" t="str">
        <f t="shared" si="33"/>
        <v>Good</v>
      </c>
      <c r="AH65" s="78" t="str">
        <f t="shared" si="33"/>
        <v>Good</v>
      </c>
      <c r="AI65" s="78" t="str">
        <f t="shared" si="33"/>
        <v>Good</v>
      </c>
      <c r="AJ65" s="78" t="str">
        <f t="shared" si="33"/>
        <v>Good</v>
      </c>
      <c r="AK65" s="78" t="str">
        <f t="shared" si="33"/>
        <v>Good</v>
      </c>
      <c r="AL65" s="78" t="str">
        <f t="shared" si="33"/>
        <v>Good</v>
      </c>
      <c r="AM65" s="78" t="str">
        <f t="shared" si="33"/>
        <v>Good</v>
      </c>
      <c r="AN65" s="78" t="str">
        <f t="shared" si="33"/>
        <v>Good</v>
      </c>
      <c r="AO65" s="78" t="str">
        <f t="shared" si="33"/>
        <v>Good</v>
      </c>
      <c r="AP65" s="78" t="str">
        <f t="shared" si="33"/>
        <v>Good</v>
      </c>
      <c r="AQ65" s="78" t="str">
        <f t="shared" si="33"/>
        <v>Good</v>
      </c>
      <c r="AR65" s="79">
        <f>COUNT(B64:AQ64)-SUM(B64:AQ64)</f>
        <v>0</v>
      </c>
    </row>
    <row r="66" ht="14.25" customHeight="1">
      <c r="A66" s="124"/>
      <c r="B66" s="125" t="s">
        <v>56</v>
      </c>
      <c r="C66" s="126">
        <v>1.0</v>
      </c>
      <c r="D66" s="125">
        <f t="shared" ref="D66:CH66" si="34">C66+1</f>
        <v>2</v>
      </c>
      <c r="E66" s="125">
        <f t="shared" si="34"/>
        <v>3</v>
      </c>
      <c r="F66" s="125">
        <f t="shared" si="34"/>
        <v>4</v>
      </c>
      <c r="G66" s="125">
        <f t="shared" si="34"/>
        <v>5</v>
      </c>
      <c r="H66" s="125">
        <f t="shared" si="34"/>
        <v>6</v>
      </c>
      <c r="I66" s="125">
        <f t="shared" si="34"/>
        <v>7</v>
      </c>
      <c r="J66" s="125">
        <f t="shared" si="34"/>
        <v>8</v>
      </c>
      <c r="K66" s="125">
        <f t="shared" si="34"/>
        <v>9</v>
      </c>
      <c r="L66" s="125">
        <f t="shared" si="34"/>
        <v>10</v>
      </c>
      <c r="M66" s="125">
        <f t="shared" si="34"/>
        <v>11</v>
      </c>
      <c r="N66" s="125">
        <f t="shared" si="34"/>
        <v>12</v>
      </c>
      <c r="O66" s="125">
        <f t="shared" si="34"/>
        <v>13</v>
      </c>
      <c r="P66" s="125">
        <f t="shared" si="34"/>
        <v>14</v>
      </c>
      <c r="Q66" s="125">
        <f t="shared" si="34"/>
        <v>15</v>
      </c>
      <c r="R66" s="125">
        <f t="shared" si="34"/>
        <v>16</v>
      </c>
      <c r="S66" s="125">
        <f t="shared" si="34"/>
        <v>17</v>
      </c>
      <c r="T66" s="125">
        <f t="shared" si="34"/>
        <v>18</v>
      </c>
      <c r="U66" s="125">
        <f t="shared" si="34"/>
        <v>19</v>
      </c>
      <c r="V66" s="125">
        <f t="shared" si="34"/>
        <v>20</v>
      </c>
      <c r="W66" s="125">
        <f t="shared" si="34"/>
        <v>21</v>
      </c>
      <c r="X66" s="125">
        <f t="shared" si="34"/>
        <v>22</v>
      </c>
      <c r="Y66" s="125">
        <f t="shared" si="34"/>
        <v>23</v>
      </c>
      <c r="Z66" s="125">
        <f t="shared" si="34"/>
        <v>24</v>
      </c>
      <c r="AA66" s="125">
        <f t="shared" si="34"/>
        <v>25</v>
      </c>
      <c r="AB66" s="125">
        <f t="shared" si="34"/>
        <v>26</v>
      </c>
      <c r="AC66" s="125">
        <f t="shared" si="34"/>
        <v>27</v>
      </c>
      <c r="AD66" s="125">
        <f t="shared" si="34"/>
        <v>28</v>
      </c>
      <c r="AE66" s="125">
        <f t="shared" si="34"/>
        <v>29</v>
      </c>
      <c r="AF66" s="125">
        <f t="shared" si="34"/>
        <v>30</v>
      </c>
      <c r="AG66" s="125">
        <f t="shared" si="34"/>
        <v>31</v>
      </c>
      <c r="AH66" s="125">
        <f t="shared" si="34"/>
        <v>32</v>
      </c>
      <c r="AI66" s="125">
        <f t="shared" si="34"/>
        <v>33</v>
      </c>
      <c r="AJ66" s="125">
        <f t="shared" si="34"/>
        <v>34</v>
      </c>
      <c r="AK66" s="125">
        <f t="shared" si="34"/>
        <v>35</v>
      </c>
      <c r="AL66" s="125">
        <f t="shared" si="34"/>
        <v>36</v>
      </c>
      <c r="AM66" s="125">
        <f t="shared" si="34"/>
        <v>37</v>
      </c>
      <c r="AN66" s="125">
        <f t="shared" si="34"/>
        <v>38</v>
      </c>
      <c r="AO66" s="125">
        <f t="shared" si="34"/>
        <v>39</v>
      </c>
      <c r="AP66" s="125">
        <f t="shared" si="34"/>
        <v>40</v>
      </c>
      <c r="AQ66" s="125">
        <f t="shared" si="34"/>
        <v>41</v>
      </c>
      <c r="AR66" s="125">
        <f t="shared" si="34"/>
        <v>42</v>
      </c>
      <c r="AS66" s="125">
        <f t="shared" si="34"/>
        <v>43</v>
      </c>
      <c r="AT66" s="125">
        <f t="shared" si="34"/>
        <v>44</v>
      </c>
      <c r="AU66" s="125">
        <f t="shared" si="34"/>
        <v>45</v>
      </c>
      <c r="AV66" s="125">
        <f t="shared" si="34"/>
        <v>46</v>
      </c>
      <c r="AW66" s="125">
        <f t="shared" si="34"/>
        <v>47</v>
      </c>
      <c r="AX66" s="125">
        <f t="shared" si="34"/>
        <v>48</v>
      </c>
      <c r="AY66" s="125">
        <f t="shared" si="34"/>
        <v>49</v>
      </c>
      <c r="AZ66" s="125">
        <f t="shared" si="34"/>
        <v>50</v>
      </c>
      <c r="BA66" s="125">
        <f t="shared" si="34"/>
        <v>51</v>
      </c>
      <c r="BB66" s="125">
        <f t="shared" si="34"/>
        <v>52</v>
      </c>
      <c r="BC66" s="125">
        <f t="shared" si="34"/>
        <v>53</v>
      </c>
      <c r="BD66" s="125">
        <f t="shared" si="34"/>
        <v>54</v>
      </c>
      <c r="BE66" s="125">
        <f t="shared" si="34"/>
        <v>55</v>
      </c>
      <c r="BF66" s="125">
        <f t="shared" si="34"/>
        <v>56</v>
      </c>
      <c r="BG66" s="125">
        <f t="shared" si="34"/>
        <v>57</v>
      </c>
      <c r="BH66" s="125">
        <f t="shared" si="34"/>
        <v>58</v>
      </c>
      <c r="BI66" s="125">
        <f t="shared" si="34"/>
        <v>59</v>
      </c>
      <c r="BJ66" s="125">
        <f t="shared" si="34"/>
        <v>60</v>
      </c>
      <c r="BK66" s="125">
        <f t="shared" si="34"/>
        <v>61</v>
      </c>
      <c r="BL66" s="125">
        <f t="shared" si="34"/>
        <v>62</v>
      </c>
      <c r="BM66" s="125">
        <f t="shared" si="34"/>
        <v>63</v>
      </c>
      <c r="BN66" s="125">
        <f t="shared" si="34"/>
        <v>64</v>
      </c>
      <c r="BO66" s="125">
        <f t="shared" si="34"/>
        <v>65</v>
      </c>
      <c r="BP66" s="125">
        <f t="shared" si="34"/>
        <v>66</v>
      </c>
      <c r="BQ66" s="125">
        <f t="shared" si="34"/>
        <v>67</v>
      </c>
      <c r="BR66" s="125">
        <f t="shared" si="34"/>
        <v>68</v>
      </c>
      <c r="BS66" s="125">
        <f t="shared" si="34"/>
        <v>69</v>
      </c>
      <c r="BT66" s="125">
        <f t="shared" si="34"/>
        <v>70</v>
      </c>
      <c r="BU66" s="125">
        <f t="shared" si="34"/>
        <v>71</v>
      </c>
      <c r="BV66" s="125">
        <f t="shared" si="34"/>
        <v>72</v>
      </c>
      <c r="BW66" s="125">
        <f t="shared" si="34"/>
        <v>73</v>
      </c>
      <c r="BX66" s="125">
        <f t="shared" si="34"/>
        <v>74</v>
      </c>
      <c r="BY66" s="125">
        <f t="shared" si="34"/>
        <v>75</v>
      </c>
      <c r="BZ66" s="125">
        <f t="shared" si="34"/>
        <v>76</v>
      </c>
      <c r="CA66" s="125">
        <f t="shared" si="34"/>
        <v>77</v>
      </c>
      <c r="CB66" s="125">
        <f t="shared" si="34"/>
        <v>78</v>
      </c>
      <c r="CC66" s="125">
        <f t="shared" si="34"/>
        <v>79</v>
      </c>
      <c r="CD66" s="125">
        <f t="shared" si="34"/>
        <v>80</v>
      </c>
      <c r="CE66" s="125">
        <f t="shared" si="34"/>
        <v>81</v>
      </c>
      <c r="CF66" s="125">
        <f t="shared" si="34"/>
        <v>82</v>
      </c>
      <c r="CG66" s="125">
        <f t="shared" si="34"/>
        <v>83</v>
      </c>
      <c r="CH66" s="125">
        <f t="shared" si="34"/>
        <v>84</v>
      </c>
    </row>
    <row r="67" ht="14.25" customHeight="1">
      <c r="A67" s="127"/>
      <c r="B67" s="128" t="s">
        <v>28</v>
      </c>
      <c r="C67" s="129">
        <v>8.0</v>
      </c>
      <c r="D67" s="130" t="s">
        <v>57</v>
      </c>
      <c r="E67" s="131">
        <v>0.1</v>
      </c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</row>
    <row r="68" ht="14.25" customHeight="1">
      <c r="A68" s="133" t="s">
        <v>87</v>
      </c>
      <c r="B68" s="134" t="s">
        <v>59</v>
      </c>
      <c r="C68" s="135">
        <f t="shared" ref="C68:AR68" si="35">B62</f>
        <v>8</v>
      </c>
      <c r="D68" s="135">
        <f t="shared" si="35"/>
        <v>8</v>
      </c>
      <c r="E68" s="135">
        <f t="shared" si="35"/>
        <v>8</v>
      </c>
      <c r="F68" s="135">
        <f t="shared" si="35"/>
        <v>8</v>
      </c>
      <c r="G68" s="135">
        <f t="shared" si="35"/>
        <v>8</v>
      </c>
      <c r="H68" s="135">
        <f t="shared" si="35"/>
        <v>8</v>
      </c>
      <c r="I68" s="135">
        <f t="shared" si="35"/>
        <v>7.9</v>
      </c>
      <c r="J68" s="135">
        <f t="shared" si="35"/>
        <v>8</v>
      </c>
      <c r="K68" s="135">
        <f t="shared" si="35"/>
        <v>7.9</v>
      </c>
      <c r="L68" s="135">
        <f t="shared" si="35"/>
        <v>8</v>
      </c>
      <c r="M68" s="135">
        <f t="shared" si="35"/>
        <v>8</v>
      </c>
      <c r="N68" s="135">
        <f t="shared" si="35"/>
        <v>8</v>
      </c>
      <c r="O68" s="135">
        <f t="shared" si="35"/>
        <v>8.1</v>
      </c>
      <c r="P68" s="135">
        <f t="shared" si="35"/>
        <v>8</v>
      </c>
      <c r="Q68" s="135">
        <f t="shared" si="35"/>
        <v>8</v>
      </c>
      <c r="R68" s="135">
        <f t="shared" si="35"/>
        <v>8</v>
      </c>
      <c r="S68" s="135">
        <f t="shared" si="35"/>
        <v>7.9</v>
      </c>
      <c r="T68" s="135">
        <f t="shared" si="35"/>
        <v>8.1</v>
      </c>
      <c r="U68" s="135">
        <f t="shared" si="35"/>
        <v>8</v>
      </c>
      <c r="V68" s="135">
        <f t="shared" si="35"/>
        <v>8</v>
      </c>
      <c r="W68" s="135">
        <f t="shared" si="35"/>
        <v>8</v>
      </c>
      <c r="X68" s="135">
        <f t="shared" si="35"/>
        <v>8</v>
      </c>
      <c r="Y68" s="135">
        <f t="shared" si="35"/>
        <v>8</v>
      </c>
      <c r="Z68" s="135">
        <f t="shared" si="35"/>
        <v>8</v>
      </c>
      <c r="AA68" s="135">
        <f t="shared" si="35"/>
        <v>8</v>
      </c>
      <c r="AB68" s="135">
        <f t="shared" si="35"/>
        <v>8</v>
      </c>
      <c r="AC68" s="135">
        <f t="shared" si="35"/>
        <v>8</v>
      </c>
      <c r="AD68" s="135">
        <f t="shared" si="35"/>
        <v>8</v>
      </c>
      <c r="AE68" s="135">
        <f t="shared" si="35"/>
        <v>8</v>
      </c>
      <c r="AF68" s="135">
        <f t="shared" si="35"/>
        <v>8.1</v>
      </c>
      <c r="AG68" s="135">
        <f t="shared" si="35"/>
        <v>8</v>
      </c>
      <c r="AH68" s="135">
        <f t="shared" si="35"/>
        <v>8</v>
      </c>
      <c r="AI68" s="135">
        <f t="shared" si="35"/>
        <v>8</v>
      </c>
      <c r="AJ68" s="135">
        <f t="shared" si="35"/>
        <v>8</v>
      </c>
      <c r="AK68" s="135">
        <f t="shared" si="35"/>
        <v>8</v>
      </c>
      <c r="AL68" s="135">
        <f t="shared" si="35"/>
        <v>8</v>
      </c>
      <c r="AM68" s="135">
        <f t="shared" si="35"/>
        <v>8</v>
      </c>
      <c r="AN68" s="135">
        <f t="shared" si="35"/>
        <v>8</v>
      </c>
      <c r="AO68" s="135">
        <f t="shared" si="35"/>
        <v>8</v>
      </c>
      <c r="AP68" s="135">
        <f t="shared" si="35"/>
        <v>8</v>
      </c>
      <c r="AQ68" s="135">
        <f t="shared" si="35"/>
        <v>8</v>
      </c>
      <c r="AR68" s="135">
        <f t="shared" si="35"/>
        <v>8</v>
      </c>
      <c r="AS68" s="135">
        <f t="shared" ref="AS68:CH68" si="36">B63</f>
        <v>7.9</v>
      </c>
      <c r="AT68" s="135">
        <f t="shared" si="36"/>
        <v>7.9</v>
      </c>
      <c r="AU68" s="135">
        <f t="shared" si="36"/>
        <v>8</v>
      </c>
      <c r="AV68" s="135">
        <f t="shared" si="36"/>
        <v>8</v>
      </c>
      <c r="AW68" s="135">
        <f t="shared" si="36"/>
        <v>8</v>
      </c>
      <c r="AX68" s="135">
        <f t="shared" si="36"/>
        <v>8</v>
      </c>
      <c r="AY68" s="135">
        <f t="shared" si="36"/>
        <v>8</v>
      </c>
      <c r="AZ68" s="135">
        <f t="shared" si="36"/>
        <v>8</v>
      </c>
      <c r="BA68" s="135">
        <f t="shared" si="36"/>
        <v>7.9</v>
      </c>
      <c r="BB68" s="135">
        <f t="shared" si="36"/>
        <v>8</v>
      </c>
      <c r="BC68" s="135">
        <f t="shared" si="36"/>
        <v>8</v>
      </c>
      <c r="BD68" s="135">
        <f t="shared" si="36"/>
        <v>8</v>
      </c>
      <c r="BE68" s="135">
        <f t="shared" si="36"/>
        <v>8</v>
      </c>
      <c r="BF68" s="135">
        <f t="shared" si="36"/>
        <v>8.1</v>
      </c>
      <c r="BG68" s="135">
        <f t="shared" si="36"/>
        <v>7.9</v>
      </c>
      <c r="BH68" s="135">
        <f t="shared" si="36"/>
        <v>8</v>
      </c>
      <c r="BI68" s="135">
        <f t="shared" si="36"/>
        <v>8</v>
      </c>
      <c r="BJ68" s="135">
        <f t="shared" si="36"/>
        <v>8</v>
      </c>
      <c r="BK68" s="135">
        <f t="shared" si="36"/>
        <v>8</v>
      </c>
      <c r="BL68" s="135">
        <f t="shared" si="36"/>
        <v>8</v>
      </c>
      <c r="BM68" s="135">
        <f t="shared" si="36"/>
        <v>8</v>
      </c>
      <c r="BN68" s="135">
        <f t="shared" si="36"/>
        <v>7.9</v>
      </c>
      <c r="BO68" s="135">
        <f t="shared" si="36"/>
        <v>8</v>
      </c>
      <c r="BP68" s="135">
        <f t="shared" si="36"/>
        <v>8</v>
      </c>
      <c r="BQ68" s="135">
        <f t="shared" si="36"/>
        <v>8</v>
      </c>
      <c r="BR68" s="135">
        <f t="shared" si="36"/>
        <v>8</v>
      </c>
      <c r="BS68" s="135">
        <f t="shared" si="36"/>
        <v>8</v>
      </c>
      <c r="BT68" s="135">
        <f t="shared" si="36"/>
        <v>8</v>
      </c>
      <c r="BU68" s="135">
        <f t="shared" si="36"/>
        <v>8.1</v>
      </c>
      <c r="BV68" s="135">
        <f t="shared" si="36"/>
        <v>8</v>
      </c>
      <c r="BW68" s="135">
        <f t="shared" si="36"/>
        <v>8</v>
      </c>
      <c r="BX68" s="135">
        <f t="shared" si="36"/>
        <v>8</v>
      </c>
      <c r="BY68" s="135">
        <f t="shared" si="36"/>
        <v>7.9</v>
      </c>
      <c r="BZ68" s="135">
        <f t="shared" si="36"/>
        <v>8</v>
      </c>
      <c r="CA68" s="135">
        <f t="shared" si="36"/>
        <v>8</v>
      </c>
      <c r="CB68" s="135">
        <f t="shared" si="36"/>
        <v>8</v>
      </c>
      <c r="CC68" s="135">
        <f t="shared" si="36"/>
        <v>8</v>
      </c>
      <c r="CD68" s="135">
        <f t="shared" si="36"/>
        <v>8</v>
      </c>
      <c r="CE68" s="135">
        <f t="shared" si="36"/>
        <v>8</v>
      </c>
      <c r="CF68" s="135">
        <f t="shared" si="36"/>
        <v>8</v>
      </c>
      <c r="CG68" s="135">
        <f t="shared" si="36"/>
        <v>8</v>
      </c>
      <c r="CH68" s="135">
        <f t="shared" si="36"/>
        <v>7.9</v>
      </c>
    </row>
    <row r="69" ht="14.25" customHeight="1">
      <c r="A69" s="93"/>
      <c r="B69" s="136" t="s">
        <v>60</v>
      </c>
      <c r="C69" s="137">
        <f>C67</f>
        <v>8</v>
      </c>
      <c r="D69" s="137">
        <f t="shared" ref="D69:CH69" si="37">C69</f>
        <v>8</v>
      </c>
      <c r="E69" s="137">
        <f t="shared" si="37"/>
        <v>8</v>
      </c>
      <c r="F69" s="137">
        <f t="shared" si="37"/>
        <v>8</v>
      </c>
      <c r="G69" s="137">
        <f t="shared" si="37"/>
        <v>8</v>
      </c>
      <c r="H69" s="137">
        <f t="shared" si="37"/>
        <v>8</v>
      </c>
      <c r="I69" s="137">
        <f t="shared" si="37"/>
        <v>8</v>
      </c>
      <c r="J69" s="137">
        <f t="shared" si="37"/>
        <v>8</v>
      </c>
      <c r="K69" s="137">
        <f t="shared" si="37"/>
        <v>8</v>
      </c>
      <c r="L69" s="137">
        <f t="shared" si="37"/>
        <v>8</v>
      </c>
      <c r="M69" s="137">
        <f t="shared" si="37"/>
        <v>8</v>
      </c>
      <c r="N69" s="137">
        <f t="shared" si="37"/>
        <v>8</v>
      </c>
      <c r="O69" s="137">
        <f t="shared" si="37"/>
        <v>8</v>
      </c>
      <c r="P69" s="137">
        <f t="shared" si="37"/>
        <v>8</v>
      </c>
      <c r="Q69" s="137">
        <f t="shared" si="37"/>
        <v>8</v>
      </c>
      <c r="R69" s="137">
        <f t="shared" si="37"/>
        <v>8</v>
      </c>
      <c r="S69" s="137">
        <f t="shared" si="37"/>
        <v>8</v>
      </c>
      <c r="T69" s="137">
        <f t="shared" si="37"/>
        <v>8</v>
      </c>
      <c r="U69" s="137">
        <f t="shared" si="37"/>
        <v>8</v>
      </c>
      <c r="V69" s="137">
        <f t="shared" si="37"/>
        <v>8</v>
      </c>
      <c r="W69" s="137">
        <f t="shared" si="37"/>
        <v>8</v>
      </c>
      <c r="X69" s="137">
        <f t="shared" si="37"/>
        <v>8</v>
      </c>
      <c r="Y69" s="137">
        <f t="shared" si="37"/>
        <v>8</v>
      </c>
      <c r="Z69" s="137">
        <f t="shared" si="37"/>
        <v>8</v>
      </c>
      <c r="AA69" s="137">
        <f t="shared" si="37"/>
        <v>8</v>
      </c>
      <c r="AB69" s="137">
        <f t="shared" si="37"/>
        <v>8</v>
      </c>
      <c r="AC69" s="137">
        <f t="shared" si="37"/>
        <v>8</v>
      </c>
      <c r="AD69" s="137">
        <f t="shared" si="37"/>
        <v>8</v>
      </c>
      <c r="AE69" s="137">
        <f t="shared" si="37"/>
        <v>8</v>
      </c>
      <c r="AF69" s="137">
        <f t="shared" si="37"/>
        <v>8</v>
      </c>
      <c r="AG69" s="137">
        <f t="shared" si="37"/>
        <v>8</v>
      </c>
      <c r="AH69" s="137">
        <f t="shared" si="37"/>
        <v>8</v>
      </c>
      <c r="AI69" s="137">
        <f t="shared" si="37"/>
        <v>8</v>
      </c>
      <c r="AJ69" s="137">
        <f t="shared" si="37"/>
        <v>8</v>
      </c>
      <c r="AK69" s="137">
        <f t="shared" si="37"/>
        <v>8</v>
      </c>
      <c r="AL69" s="137">
        <f t="shared" si="37"/>
        <v>8</v>
      </c>
      <c r="AM69" s="137">
        <f t="shared" si="37"/>
        <v>8</v>
      </c>
      <c r="AN69" s="137">
        <f t="shared" si="37"/>
        <v>8</v>
      </c>
      <c r="AO69" s="137">
        <f t="shared" si="37"/>
        <v>8</v>
      </c>
      <c r="AP69" s="137">
        <f t="shared" si="37"/>
        <v>8</v>
      </c>
      <c r="AQ69" s="137">
        <f t="shared" si="37"/>
        <v>8</v>
      </c>
      <c r="AR69" s="137">
        <f t="shared" si="37"/>
        <v>8</v>
      </c>
      <c r="AS69" s="137">
        <f t="shared" si="37"/>
        <v>8</v>
      </c>
      <c r="AT69" s="137">
        <f t="shared" si="37"/>
        <v>8</v>
      </c>
      <c r="AU69" s="137">
        <f t="shared" si="37"/>
        <v>8</v>
      </c>
      <c r="AV69" s="137">
        <f t="shared" si="37"/>
        <v>8</v>
      </c>
      <c r="AW69" s="137">
        <f t="shared" si="37"/>
        <v>8</v>
      </c>
      <c r="AX69" s="137">
        <f t="shared" si="37"/>
        <v>8</v>
      </c>
      <c r="AY69" s="137">
        <f t="shared" si="37"/>
        <v>8</v>
      </c>
      <c r="AZ69" s="137">
        <f t="shared" si="37"/>
        <v>8</v>
      </c>
      <c r="BA69" s="137">
        <f t="shared" si="37"/>
        <v>8</v>
      </c>
      <c r="BB69" s="137">
        <f t="shared" si="37"/>
        <v>8</v>
      </c>
      <c r="BC69" s="137">
        <f t="shared" si="37"/>
        <v>8</v>
      </c>
      <c r="BD69" s="137">
        <f t="shared" si="37"/>
        <v>8</v>
      </c>
      <c r="BE69" s="137">
        <f t="shared" si="37"/>
        <v>8</v>
      </c>
      <c r="BF69" s="137">
        <f t="shared" si="37"/>
        <v>8</v>
      </c>
      <c r="BG69" s="137">
        <f t="shared" si="37"/>
        <v>8</v>
      </c>
      <c r="BH69" s="137">
        <f t="shared" si="37"/>
        <v>8</v>
      </c>
      <c r="BI69" s="137">
        <f t="shared" si="37"/>
        <v>8</v>
      </c>
      <c r="BJ69" s="137">
        <f t="shared" si="37"/>
        <v>8</v>
      </c>
      <c r="BK69" s="137">
        <f t="shared" si="37"/>
        <v>8</v>
      </c>
      <c r="BL69" s="137">
        <f t="shared" si="37"/>
        <v>8</v>
      </c>
      <c r="BM69" s="137">
        <f t="shared" si="37"/>
        <v>8</v>
      </c>
      <c r="BN69" s="137">
        <f t="shared" si="37"/>
        <v>8</v>
      </c>
      <c r="BO69" s="137">
        <f t="shared" si="37"/>
        <v>8</v>
      </c>
      <c r="BP69" s="137">
        <f t="shared" si="37"/>
        <v>8</v>
      </c>
      <c r="BQ69" s="137">
        <f t="shared" si="37"/>
        <v>8</v>
      </c>
      <c r="BR69" s="137">
        <f t="shared" si="37"/>
        <v>8</v>
      </c>
      <c r="BS69" s="137">
        <f t="shared" si="37"/>
        <v>8</v>
      </c>
      <c r="BT69" s="137">
        <f t="shared" si="37"/>
        <v>8</v>
      </c>
      <c r="BU69" s="137">
        <f t="shared" si="37"/>
        <v>8</v>
      </c>
      <c r="BV69" s="137">
        <f t="shared" si="37"/>
        <v>8</v>
      </c>
      <c r="BW69" s="137">
        <f t="shared" si="37"/>
        <v>8</v>
      </c>
      <c r="BX69" s="137">
        <f t="shared" si="37"/>
        <v>8</v>
      </c>
      <c r="BY69" s="137">
        <f t="shared" si="37"/>
        <v>8</v>
      </c>
      <c r="BZ69" s="137">
        <f t="shared" si="37"/>
        <v>8</v>
      </c>
      <c r="CA69" s="137">
        <f t="shared" si="37"/>
        <v>8</v>
      </c>
      <c r="CB69" s="137">
        <f t="shared" si="37"/>
        <v>8</v>
      </c>
      <c r="CC69" s="137">
        <f t="shared" si="37"/>
        <v>8</v>
      </c>
      <c r="CD69" s="137">
        <f t="shared" si="37"/>
        <v>8</v>
      </c>
      <c r="CE69" s="137">
        <f t="shared" si="37"/>
        <v>8</v>
      </c>
      <c r="CF69" s="137">
        <f t="shared" si="37"/>
        <v>8</v>
      </c>
      <c r="CG69" s="137">
        <f t="shared" si="37"/>
        <v>8</v>
      </c>
      <c r="CH69" s="137">
        <f t="shared" si="37"/>
        <v>8</v>
      </c>
    </row>
    <row r="70" ht="14.25" customHeight="1">
      <c r="A70" s="93"/>
      <c r="B70" s="136" t="s">
        <v>61</v>
      </c>
      <c r="C70" s="137">
        <f>C67+E67</f>
        <v>8.1</v>
      </c>
      <c r="D70" s="137">
        <f t="shared" ref="D70:CH70" si="38">C70</f>
        <v>8.1</v>
      </c>
      <c r="E70" s="137">
        <f t="shared" si="38"/>
        <v>8.1</v>
      </c>
      <c r="F70" s="137">
        <f t="shared" si="38"/>
        <v>8.1</v>
      </c>
      <c r="G70" s="137">
        <f t="shared" si="38"/>
        <v>8.1</v>
      </c>
      <c r="H70" s="137">
        <f t="shared" si="38"/>
        <v>8.1</v>
      </c>
      <c r="I70" s="137">
        <f t="shared" si="38"/>
        <v>8.1</v>
      </c>
      <c r="J70" s="137">
        <f t="shared" si="38"/>
        <v>8.1</v>
      </c>
      <c r="K70" s="137">
        <f t="shared" si="38"/>
        <v>8.1</v>
      </c>
      <c r="L70" s="137">
        <f t="shared" si="38"/>
        <v>8.1</v>
      </c>
      <c r="M70" s="137">
        <f t="shared" si="38"/>
        <v>8.1</v>
      </c>
      <c r="N70" s="137">
        <f t="shared" si="38"/>
        <v>8.1</v>
      </c>
      <c r="O70" s="137">
        <f t="shared" si="38"/>
        <v>8.1</v>
      </c>
      <c r="P70" s="137">
        <f t="shared" si="38"/>
        <v>8.1</v>
      </c>
      <c r="Q70" s="137">
        <f t="shared" si="38"/>
        <v>8.1</v>
      </c>
      <c r="R70" s="137">
        <f t="shared" si="38"/>
        <v>8.1</v>
      </c>
      <c r="S70" s="137">
        <f t="shared" si="38"/>
        <v>8.1</v>
      </c>
      <c r="T70" s="137">
        <f t="shared" si="38"/>
        <v>8.1</v>
      </c>
      <c r="U70" s="137">
        <f t="shared" si="38"/>
        <v>8.1</v>
      </c>
      <c r="V70" s="137">
        <f t="shared" si="38"/>
        <v>8.1</v>
      </c>
      <c r="W70" s="137">
        <f t="shared" si="38"/>
        <v>8.1</v>
      </c>
      <c r="X70" s="137">
        <f t="shared" si="38"/>
        <v>8.1</v>
      </c>
      <c r="Y70" s="137">
        <f t="shared" si="38"/>
        <v>8.1</v>
      </c>
      <c r="Z70" s="137">
        <f t="shared" si="38"/>
        <v>8.1</v>
      </c>
      <c r="AA70" s="137">
        <f t="shared" si="38"/>
        <v>8.1</v>
      </c>
      <c r="AB70" s="137">
        <f t="shared" si="38"/>
        <v>8.1</v>
      </c>
      <c r="AC70" s="137">
        <f t="shared" si="38"/>
        <v>8.1</v>
      </c>
      <c r="AD70" s="137">
        <f t="shared" si="38"/>
        <v>8.1</v>
      </c>
      <c r="AE70" s="137">
        <f t="shared" si="38"/>
        <v>8.1</v>
      </c>
      <c r="AF70" s="137">
        <f t="shared" si="38"/>
        <v>8.1</v>
      </c>
      <c r="AG70" s="137">
        <f t="shared" si="38"/>
        <v>8.1</v>
      </c>
      <c r="AH70" s="137">
        <f t="shared" si="38"/>
        <v>8.1</v>
      </c>
      <c r="AI70" s="137">
        <f t="shared" si="38"/>
        <v>8.1</v>
      </c>
      <c r="AJ70" s="137">
        <f t="shared" si="38"/>
        <v>8.1</v>
      </c>
      <c r="AK70" s="137">
        <f t="shared" si="38"/>
        <v>8.1</v>
      </c>
      <c r="AL70" s="137">
        <f t="shared" si="38"/>
        <v>8.1</v>
      </c>
      <c r="AM70" s="137">
        <f t="shared" si="38"/>
        <v>8.1</v>
      </c>
      <c r="AN70" s="137">
        <f t="shared" si="38"/>
        <v>8.1</v>
      </c>
      <c r="AO70" s="137">
        <f t="shared" si="38"/>
        <v>8.1</v>
      </c>
      <c r="AP70" s="137">
        <f t="shared" si="38"/>
        <v>8.1</v>
      </c>
      <c r="AQ70" s="137">
        <f t="shared" si="38"/>
        <v>8.1</v>
      </c>
      <c r="AR70" s="137">
        <f t="shared" si="38"/>
        <v>8.1</v>
      </c>
      <c r="AS70" s="137">
        <f t="shared" si="38"/>
        <v>8.1</v>
      </c>
      <c r="AT70" s="137">
        <f t="shared" si="38"/>
        <v>8.1</v>
      </c>
      <c r="AU70" s="137">
        <f t="shared" si="38"/>
        <v>8.1</v>
      </c>
      <c r="AV70" s="137">
        <f t="shared" si="38"/>
        <v>8.1</v>
      </c>
      <c r="AW70" s="137">
        <f t="shared" si="38"/>
        <v>8.1</v>
      </c>
      <c r="AX70" s="137">
        <f t="shared" si="38"/>
        <v>8.1</v>
      </c>
      <c r="AY70" s="137">
        <f t="shared" si="38"/>
        <v>8.1</v>
      </c>
      <c r="AZ70" s="137">
        <f t="shared" si="38"/>
        <v>8.1</v>
      </c>
      <c r="BA70" s="137">
        <f t="shared" si="38"/>
        <v>8.1</v>
      </c>
      <c r="BB70" s="137">
        <f t="shared" si="38"/>
        <v>8.1</v>
      </c>
      <c r="BC70" s="137">
        <f t="shared" si="38"/>
        <v>8.1</v>
      </c>
      <c r="BD70" s="137">
        <f t="shared" si="38"/>
        <v>8.1</v>
      </c>
      <c r="BE70" s="137">
        <f t="shared" si="38"/>
        <v>8.1</v>
      </c>
      <c r="BF70" s="137">
        <f t="shared" si="38"/>
        <v>8.1</v>
      </c>
      <c r="BG70" s="137">
        <f t="shared" si="38"/>
        <v>8.1</v>
      </c>
      <c r="BH70" s="137">
        <f t="shared" si="38"/>
        <v>8.1</v>
      </c>
      <c r="BI70" s="137">
        <f t="shared" si="38"/>
        <v>8.1</v>
      </c>
      <c r="BJ70" s="137">
        <f t="shared" si="38"/>
        <v>8.1</v>
      </c>
      <c r="BK70" s="137">
        <f t="shared" si="38"/>
        <v>8.1</v>
      </c>
      <c r="BL70" s="137">
        <f t="shared" si="38"/>
        <v>8.1</v>
      </c>
      <c r="BM70" s="137">
        <f t="shared" si="38"/>
        <v>8.1</v>
      </c>
      <c r="BN70" s="137">
        <f t="shared" si="38"/>
        <v>8.1</v>
      </c>
      <c r="BO70" s="137">
        <f t="shared" si="38"/>
        <v>8.1</v>
      </c>
      <c r="BP70" s="137">
        <f t="shared" si="38"/>
        <v>8.1</v>
      </c>
      <c r="BQ70" s="137">
        <f t="shared" si="38"/>
        <v>8.1</v>
      </c>
      <c r="BR70" s="137">
        <f t="shared" si="38"/>
        <v>8.1</v>
      </c>
      <c r="BS70" s="137">
        <f t="shared" si="38"/>
        <v>8.1</v>
      </c>
      <c r="BT70" s="137">
        <f t="shared" si="38"/>
        <v>8.1</v>
      </c>
      <c r="BU70" s="137">
        <f t="shared" si="38"/>
        <v>8.1</v>
      </c>
      <c r="BV70" s="137">
        <f t="shared" si="38"/>
        <v>8.1</v>
      </c>
      <c r="BW70" s="137">
        <f t="shared" si="38"/>
        <v>8.1</v>
      </c>
      <c r="BX70" s="137">
        <f t="shared" si="38"/>
        <v>8.1</v>
      </c>
      <c r="BY70" s="137">
        <f t="shared" si="38"/>
        <v>8.1</v>
      </c>
      <c r="BZ70" s="137">
        <f t="shared" si="38"/>
        <v>8.1</v>
      </c>
      <c r="CA70" s="137">
        <f t="shared" si="38"/>
        <v>8.1</v>
      </c>
      <c r="CB70" s="137">
        <f t="shared" si="38"/>
        <v>8.1</v>
      </c>
      <c r="CC70" s="137">
        <f t="shared" si="38"/>
        <v>8.1</v>
      </c>
      <c r="CD70" s="137">
        <f t="shared" si="38"/>
        <v>8.1</v>
      </c>
      <c r="CE70" s="137">
        <f t="shared" si="38"/>
        <v>8.1</v>
      </c>
      <c r="CF70" s="137">
        <f t="shared" si="38"/>
        <v>8.1</v>
      </c>
      <c r="CG70" s="137">
        <f t="shared" si="38"/>
        <v>8.1</v>
      </c>
      <c r="CH70" s="137">
        <f t="shared" si="38"/>
        <v>8.1</v>
      </c>
    </row>
    <row r="71" ht="14.25" customHeight="1">
      <c r="A71" s="96"/>
      <c r="B71" s="138" t="s">
        <v>62</v>
      </c>
      <c r="C71" s="139">
        <f>C67-E67</f>
        <v>7.9</v>
      </c>
      <c r="D71" s="139">
        <f t="shared" ref="D71:CH71" si="39">C71</f>
        <v>7.9</v>
      </c>
      <c r="E71" s="139">
        <f t="shared" si="39"/>
        <v>7.9</v>
      </c>
      <c r="F71" s="139">
        <f t="shared" si="39"/>
        <v>7.9</v>
      </c>
      <c r="G71" s="139">
        <f t="shared" si="39"/>
        <v>7.9</v>
      </c>
      <c r="H71" s="139">
        <f t="shared" si="39"/>
        <v>7.9</v>
      </c>
      <c r="I71" s="139">
        <f t="shared" si="39"/>
        <v>7.9</v>
      </c>
      <c r="J71" s="139">
        <f t="shared" si="39"/>
        <v>7.9</v>
      </c>
      <c r="K71" s="139">
        <f t="shared" si="39"/>
        <v>7.9</v>
      </c>
      <c r="L71" s="139">
        <f t="shared" si="39"/>
        <v>7.9</v>
      </c>
      <c r="M71" s="139">
        <f t="shared" si="39"/>
        <v>7.9</v>
      </c>
      <c r="N71" s="139">
        <f t="shared" si="39"/>
        <v>7.9</v>
      </c>
      <c r="O71" s="139">
        <f t="shared" si="39"/>
        <v>7.9</v>
      </c>
      <c r="P71" s="139">
        <f t="shared" si="39"/>
        <v>7.9</v>
      </c>
      <c r="Q71" s="139">
        <f t="shared" si="39"/>
        <v>7.9</v>
      </c>
      <c r="R71" s="139">
        <f t="shared" si="39"/>
        <v>7.9</v>
      </c>
      <c r="S71" s="139">
        <f t="shared" si="39"/>
        <v>7.9</v>
      </c>
      <c r="T71" s="139">
        <f t="shared" si="39"/>
        <v>7.9</v>
      </c>
      <c r="U71" s="139">
        <f t="shared" si="39"/>
        <v>7.9</v>
      </c>
      <c r="V71" s="139">
        <f t="shared" si="39"/>
        <v>7.9</v>
      </c>
      <c r="W71" s="139">
        <f t="shared" si="39"/>
        <v>7.9</v>
      </c>
      <c r="X71" s="139">
        <f t="shared" si="39"/>
        <v>7.9</v>
      </c>
      <c r="Y71" s="139">
        <f t="shared" si="39"/>
        <v>7.9</v>
      </c>
      <c r="Z71" s="139">
        <f t="shared" si="39"/>
        <v>7.9</v>
      </c>
      <c r="AA71" s="139">
        <f t="shared" si="39"/>
        <v>7.9</v>
      </c>
      <c r="AB71" s="139">
        <f t="shared" si="39"/>
        <v>7.9</v>
      </c>
      <c r="AC71" s="139">
        <f t="shared" si="39"/>
        <v>7.9</v>
      </c>
      <c r="AD71" s="139">
        <f t="shared" si="39"/>
        <v>7.9</v>
      </c>
      <c r="AE71" s="139">
        <f t="shared" si="39"/>
        <v>7.9</v>
      </c>
      <c r="AF71" s="139">
        <f t="shared" si="39"/>
        <v>7.9</v>
      </c>
      <c r="AG71" s="139">
        <f t="shared" si="39"/>
        <v>7.9</v>
      </c>
      <c r="AH71" s="139">
        <f t="shared" si="39"/>
        <v>7.9</v>
      </c>
      <c r="AI71" s="139">
        <f t="shared" si="39"/>
        <v>7.9</v>
      </c>
      <c r="AJ71" s="139">
        <f t="shared" si="39"/>
        <v>7.9</v>
      </c>
      <c r="AK71" s="139">
        <f t="shared" si="39"/>
        <v>7.9</v>
      </c>
      <c r="AL71" s="139">
        <f t="shared" si="39"/>
        <v>7.9</v>
      </c>
      <c r="AM71" s="139">
        <f t="shared" si="39"/>
        <v>7.9</v>
      </c>
      <c r="AN71" s="139">
        <f t="shared" si="39"/>
        <v>7.9</v>
      </c>
      <c r="AO71" s="139">
        <f t="shared" si="39"/>
        <v>7.9</v>
      </c>
      <c r="AP71" s="139">
        <f t="shared" si="39"/>
        <v>7.9</v>
      </c>
      <c r="AQ71" s="139">
        <f t="shared" si="39"/>
        <v>7.9</v>
      </c>
      <c r="AR71" s="139">
        <f t="shared" si="39"/>
        <v>7.9</v>
      </c>
      <c r="AS71" s="139">
        <f t="shared" si="39"/>
        <v>7.9</v>
      </c>
      <c r="AT71" s="139">
        <f t="shared" si="39"/>
        <v>7.9</v>
      </c>
      <c r="AU71" s="139">
        <f t="shared" si="39"/>
        <v>7.9</v>
      </c>
      <c r="AV71" s="139">
        <f t="shared" si="39"/>
        <v>7.9</v>
      </c>
      <c r="AW71" s="139">
        <f t="shared" si="39"/>
        <v>7.9</v>
      </c>
      <c r="AX71" s="139">
        <f t="shared" si="39"/>
        <v>7.9</v>
      </c>
      <c r="AY71" s="139">
        <f t="shared" si="39"/>
        <v>7.9</v>
      </c>
      <c r="AZ71" s="139">
        <f t="shared" si="39"/>
        <v>7.9</v>
      </c>
      <c r="BA71" s="139">
        <f t="shared" si="39"/>
        <v>7.9</v>
      </c>
      <c r="BB71" s="139">
        <f t="shared" si="39"/>
        <v>7.9</v>
      </c>
      <c r="BC71" s="139">
        <f t="shared" si="39"/>
        <v>7.9</v>
      </c>
      <c r="BD71" s="139">
        <f t="shared" si="39"/>
        <v>7.9</v>
      </c>
      <c r="BE71" s="139">
        <f t="shared" si="39"/>
        <v>7.9</v>
      </c>
      <c r="BF71" s="139">
        <f t="shared" si="39"/>
        <v>7.9</v>
      </c>
      <c r="BG71" s="139">
        <f t="shared" si="39"/>
        <v>7.9</v>
      </c>
      <c r="BH71" s="139">
        <f t="shared" si="39"/>
        <v>7.9</v>
      </c>
      <c r="BI71" s="139">
        <f t="shared" si="39"/>
        <v>7.9</v>
      </c>
      <c r="BJ71" s="139">
        <f t="shared" si="39"/>
        <v>7.9</v>
      </c>
      <c r="BK71" s="139">
        <f t="shared" si="39"/>
        <v>7.9</v>
      </c>
      <c r="BL71" s="139">
        <f t="shared" si="39"/>
        <v>7.9</v>
      </c>
      <c r="BM71" s="139">
        <f t="shared" si="39"/>
        <v>7.9</v>
      </c>
      <c r="BN71" s="139">
        <f t="shared" si="39"/>
        <v>7.9</v>
      </c>
      <c r="BO71" s="139">
        <f t="shared" si="39"/>
        <v>7.9</v>
      </c>
      <c r="BP71" s="139">
        <f t="shared" si="39"/>
        <v>7.9</v>
      </c>
      <c r="BQ71" s="139">
        <f t="shared" si="39"/>
        <v>7.9</v>
      </c>
      <c r="BR71" s="139">
        <f t="shared" si="39"/>
        <v>7.9</v>
      </c>
      <c r="BS71" s="139">
        <f t="shared" si="39"/>
        <v>7.9</v>
      </c>
      <c r="BT71" s="139">
        <f t="shared" si="39"/>
        <v>7.9</v>
      </c>
      <c r="BU71" s="139">
        <f t="shared" si="39"/>
        <v>7.9</v>
      </c>
      <c r="BV71" s="139">
        <f t="shared" si="39"/>
        <v>7.9</v>
      </c>
      <c r="BW71" s="139">
        <f t="shared" si="39"/>
        <v>7.9</v>
      </c>
      <c r="BX71" s="139">
        <f t="shared" si="39"/>
        <v>7.9</v>
      </c>
      <c r="BY71" s="139">
        <f t="shared" si="39"/>
        <v>7.9</v>
      </c>
      <c r="BZ71" s="139">
        <f t="shared" si="39"/>
        <v>7.9</v>
      </c>
      <c r="CA71" s="139">
        <f t="shared" si="39"/>
        <v>7.9</v>
      </c>
      <c r="CB71" s="139">
        <f t="shared" si="39"/>
        <v>7.9</v>
      </c>
      <c r="CC71" s="139">
        <f t="shared" si="39"/>
        <v>7.9</v>
      </c>
      <c r="CD71" s="139">
        <f t="shared" si="39"/>
        <v>7.9</v>
      </c>
      <c r="CE71" s="139">
        <f t="shared" si="39"/>
        <v>7.9</v>
      </c>
      <c r="CF71" s="139">
        <f t="shared" si="39"/>
        <v>7.9</v>
      </c>
      <c r="CG71" s="139">
        <f t="shared" si="39"/>
        <v>7.9</v>
      </c>
      <c r="CH71" s="139">
        <f t="shared" si="39"/>
        <v>7.9</v>
      </c>
    </row>
    <row r="72" ht="14.25" customHeight="1">
      <c r="A72" s="124"/>
      <c r="B72" s="126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</row>
    <row r="73" ht="14.25" customHeight="1">
      <c r="A73" s="124"/>
      <c r="B73" s="126"/>
      <c r="C73" s="128" t="s">
        <v>63</v>
      </c>
      <c r="D73" s="131">
        <v>1.88</v>
      </c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</row>
    <row r="74" ht="14.25" customHeight="1">
      <c r="A74" s="133" t="s">
        <v>88</v>
      </c>
      <c r="B74" s="128" t="s">
        <v>65</v>
      </c>
      <c r="C74" s="140">
        <f>average(B62:C63)</f>
        <v>7.95</v>
      </c>
      <c r="D74" s="135">
        <f>average(D62:E63)</f>
        <v>8</v>
      </c>
      <c r="E74" s="135">
        <f>average(F62:G63)</f>
        <v>8</v>
      </c>
      <c r="F74" s="135">
        <f>average(H62:I63)</f>
        <v>7.975</v>
      </c>
      <c r="G74" s="135">
        <f>average(J62:K63)</f>
        <v>7.95</v>
      </c>
      <c r="H74" s="135">
        <f>average(L62:M63)</f>
        <v>8</v>
      </c>
      <c r="I74" s="135">
        <f>average(N62:O63)</f>
        <v>8.05</v>
      </c>
      <c r="J74" s="135">
        <f>average(P62:Q63)</f>
        <v>7.975</v>
      </c>
      <c r="K74" s="135">
        <f>average(R62:S63)</f>
        <v>8</v>
      </c>
      <c r="L74" s="135">
        <f>average(T62:U63)</f>
        <v>8</v>
      </c>
      <c r="M74" s="135">
        <f>AVERAGE(V62:W63)</f>
        <v>7.975</v>
      </c>
      <c r="N74" s="135">
        <f>average(X62:Y63)</f>
        <v>8</v>
      </c>
      <c r="O74" s="135">
        <f>average(Z62:AA63)</f>
        <v>8</v>
      </c>
      <c r="P74" s="135">
        <f>average(AB62:AC63)</f>
        <v>8</v>
      </c>
      <c r="Q74" s="135">
        <f>average(AD62:AE63)</f>
        <v>8.05</v>
      </c>
      <c r="R74" s="135">
        <f>AVERAGE(AF62:AG63)</f>
        <v>8</v>
      </c>
      <c r="S74" s="135">
        <f>AVERAGE(AH62:AI63)</f>
        <v>7.975</v>
      </c>
      <c r="T74" s="135">
        <f>AVERAGE(AJ62:AK63)</f>
        <v>8</v>
      </c>
      <c r="U74" s="135">
        <f>AVERAGE(AL62:AM63)</f>
        <v>8</v>
      </c>
      <c r="V74" s="135">
        <f>AVERAGE(AN62:AO63)</f>
        <v>8</v>
      </c>
      <c r="W74" s="141">
        <f>AVERAGE(AP62:AQ63)</f>
        <v>7.975</v>
      </c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</row>
    <row r="75" ht="14.25" customHeight="1">
      <c r="A75" s="93"/>
      <c r="B75" s="136" t="s">
        <v>66</v>
      </c>
      <c r="C75" s="142">
        <f>average(C74:W74)</f>
        <v>7.994047619</v>
      </c>
      <c r="D75" s="137">
        <f t="shared" ref="D75:W75" si="40">C75</f>
        <v>7.994047619</v>
      </c>
      <c r="E75" s="137">
        <f t="shared" si="40"/>
        <v>7.994047619</v>
      </c>
      <c r="F75" s="137">
        <f t="shared" si="40"/>
        <v>7.994047619</v>
      </c>
      <c r="G75" s="137">
        <f t="shared" si="40"/>
        <v>7.994047619</v>
      </c>
      <c r="H75" s="137">
        <f t="shared" si="40"/>
        <v>7.994047619</v>
      </c>
      <c r="I75" s="137">
        <f t="shared" si="40"/>
        <v>7.994047619</v>
      </c>
      <c r="J75" s="137">
        <f t="shared" si="40"/>
        <v>7.994047619</v>
      </c>
      <c r="K75" s="137">
        <f t="shared" si="40"/>
        <v>7.994047619</v>
      </c>
      <c r="L75" s="137">
        <f t="shared" si="40"/>
        <v>7.994047619</v>
      </c>
      <c r="M75" s="137">
        <f t="shared" si="40"/>
        <v>7.994047619</v>
      </c>
      <c r="N75" s="137">
        <f t="shared" si="40"/>
        <v>7.994047619</v>
      </c>
      <c r="O75" s="137">
        <f t="shared" si="40"/>
        <v>7.994047619</v>
      </c>
      <c r="P75" s="137">
        <f t="shared" si="40"/>
        <v>7.994047619</v>
      </c>
      <c r="Q75" s="137">
        <f t="shared" si="40"/>
        <v>7.994047619</v>
      </c>
      <c r="R75" s="137">
        <f t="shared" si="40"/>
        <v>7.994047619</v>
      </c>
      <c r="S75" s="137">
        <f t="shared" si="40"/>
        <v>7.994047619</v>
      </c>
      <c r="T75" s="137">
        <f t="shared" si="40"/>
        <v>7.994047619</v>
      </c>
      <c r="U75" s="137">
        <f t="shared" si="40"/>
        <v>7.994047619</v>
      </c>
      <c r="V75" s="137">
        <f t="shared" si="40"/>
        <v>7.994047619</v>
      </c>
      <c r="W75" s="143">
        <f t="shared" si="40"/>
        <v>7.994047619</v>
      </c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</row>
    <row r="76" ht="14.25" customHeight="1">
      <c r="A76" s="93"/>
      <c r="B76" s="136" t="s">
        <v>67</v>
      </c>
      <c r="C76" s="142">
        <f>C75+$D$41*C81</f>
        <v>8.09252381</v>
      </c>
      <c r="D76" s="137">
        <f t="shared" ref="D76:W76" si="41">C76</f>
        <v>8.09252381</v>
      </c>
      <c r="E76" s="137">
        <f t="shared" si="41"/>
        <v>8.09252381</v>
      </c>
      <c r="F76" s="137">
        <f t="shared" si="41"/>
        <v>8.09252381</v>
      </c>
      <c r="G76" s="137">
        <f t="shared" si="41"/>
        <v>8.09252381</v>
      </c>
      <c r="H76" s="137">
        <f t="shared" si="41"/>
        <v>8.09252381</v>
      </c>
      <c r="I76" s="137">
        <f t="shared" si="41"/>
        <v>8.09252381</v>
      </c>
      <c r="J76" s="137">
        <f t="shared" si="41"/>
        <v>8.09252381</v>
      </c>
      <c r="K76" s="137">
        <f t="shared" si="41"/>
        <v>8.09252381</v>
      </c>
      <c r="L76" s="137">
        <f t="shared" si="41"/>
        <v>8.09252381</v>
      </c>
      <c r="M76" s="137">
        <f t="shared" si="41"/>
        <v>8.09252381</v>
      </c>
      <c r="N76" s="137">
        <f t="shared" si="41"/>
        <v>8.09252381</v>
      </c>
      <c r="O76" s="137">
        <f t="shared" si="41"/>
        <v>8.09252381</v>
      </c>
      <c r="P76" s="137">
        <f t="shared" si="41"/>
        <v>8.09252381</v>
      </c>
      <c r="Q76" s="137">
        <f t="shared" si="41"/>
        <v>8.09252381</v>
      </c>
      <c r="R76" s="137">
        <f t="shared" si="41"/>
        <v>8.09252381</v>
      </c>
      <c r="S76" s="137">
        <f t="shared" si="41"/>
        <v>8.09252381</v>
      </c>
      <c r="T76" s="137">
        <f t="shared" si="41"/>
        <v>8.09252381</v>
      </c>
      <c r="U76" s="137">
        <f t="shared" si="41"/>
        <v>8.09252381</v>
      </c>
      <c r="V76" s="137">
        <f t="shared" si="41"/>
        <v>8.09252381</v>
      </c>
      <c r="W76" s="143">
        <f t="shared" si="41"/>
        <v>8.09252381</v>
      </c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</row>
    <row r="77" ht="14.25" customHeight="1">
      <c r="A77" s="96"/>
      <c r="B77" s="138" t="s">
        <v>68</v>
      </c>
      <c r="C77" s="144">
        <f>C75-D73*C81</f>
        <v>7.895571429</v>
      </c>
      <c r="D77" s="139">
        <f t="shared" ref="D77:W77" si="42">C77</f>
        <v>7.895571429</v>
      </c>
      <c r="E77" s="139">
        <f t="shared" si="42"/>
        <v>7.895571429</v>
      </c>
      <c r="F77" s="139">
        <f t="shared" si="42"/>
        <v>7.895571429</v>
      </c>
      <c r="G77" s="139">
        <f t="shared" si="42"/>
        <v>7.895571429</v>
      </c>
      <c r="H77" s="139">
        <f t="shared" si="42"/>
        <v>7.895571429</v>
      </c>
      <c r="I77" s="139">
        <f t="shared" si="42"/>
        <v>7.895571429</v>
      </c>
      <c r="J77" s="139">
        <f t="shared" si="42"/>
        <v>7.895571429</v>
      </c>
      <c r="K77" s="139">
        <f t="shared" si="42"/>
        <v>7.895571429</v>
      </c>
      <c r="L77" s="139">
        <f t="shared" si="42"/>
        <v>7.895571429</v>
      </c>
      <c r="M77" s="139">
        <f t="shared" si="42"/>
        <v>7.895571429</v>
      </c>
      <c r="N77" s="139">
        <f t="shared" si="42"/>
        <v>7.895571429</v>
      </c>
      <c r="O77" s="139">
        <f t="shared" si="42"/>
        <v>7.895571429</v>
      </c>
      <c r="P77" s="139">
        <f t="shared" si="42"/>
        <v>7.895571429</v>
      </c>
      <c r="Q77" s="139">
        <f t="shared" si="42"/>
        <v>7.895571429</v>
      </c>
      <c r="R77" s="139">
        <f t="shared" si="42"/>
        <v>7.895571429</v>
      </c>
      <c r="S77" s="139">
        <f t="shared" si="42"/>
        <v>7.895571429</v>
      </c>
      <c r="T77" s="139">
        <f t="shared" si="42"/>
        <v>7.895571429</v>
      </c>
      <c r="U77" s="139">
        <f t="shared" si="42"/>
        <v>7.895571429</v>
      </c>
      <c r="V77" s="139">
        <f t="shared" si="42"/>
        <v>7.895571429</v>
      </c>
      <c r="W77" s="145">
        <f t="shared" si="42"/>
        <v>7.895571429</v>
      </c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</row>
    <row r="78" ht="14.25" customHeight="1">
      <c r="A78" s="127"/>
      <c r="B78" s="126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</row>
    <row r="79" ht="14.25" customHeight="1">
      <c r="A79" s="127"/>
      <c r="B79" s="146" t="s">
        <v>69</v>
      </c>
      <c r="C79" s="147">
        <v>3.267</v>
      </c>
      <c r="D79" s="148" t="s">
        <v>70</v>
      </c>
      <c r="E79" s="149">
        <v>0.0</v>
      </c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</row>
    <row r="80" ht="14.25" customHeight="1">
      <c r="A80" s="133" t="s">
        <v>89</v>
      </c>
      <c r="B80" s="128" t="s">
        <v>72</v>
      </c>
      <c r="C80" s="140">
        <f>MAX(B62:C63)-MIN(B62:C63)</f>
        <v>0.1</v>
      </c>
      <c r="D80" s="135">
        <f>MAX(D62:E63)-MIN(D62:E63)</f>
        <v>0</v>
      </c>
      <c r="E80" s="135">
        <f>MAX(F62:G63)-MIN(F62:G63)</f>
        <v>0</v>
      </c>
      <c r="F80" s="135">
        <f>MAX(H62:I63)-MIN(H62:I63)</f>
        <v>0.1</v>
      </c>
      <c r="G80" s="135">
        <f>MAX(J62:K63)-MIN(J62:K63)</f>
        <v>0.1</v>
      </c>
      <c r="H80" s="135">
        <f>MAX(L62:M63)-MIN(L62:M63)</f>
        <v>0</v>
      </c>
      <c r="I80" s="135">
        <f>MAX(N62:O63)-MIN(N62:O63)</f>
        <v>0.1</v>
      </c>
      <c r="J80" s="135">
        <f>MAX(P62:Q63)-MIN(P62:Q63)</f>
        <v>0.1</v>
      </c>
      <c r="K80" s="135">
        <f>MAX(R62:S63)-MIN(R62:S63)</f>
        <v>0.2</v>
      </c>
      <c r="L80" s="135">
        <f>MAX(T62:U63)-MIN(T62:U63)</f>
        <v>0</v>
      </c>
      <c r="M80" s="135">
        <f>MAX(V62:W63)-MIN(V62:W63)</f>
        <v>0.1</v>
      </c>
      <c r="N80" s="135">
        <f>MAX(X62:Y63)-MIN(X62:Y63)</f>
        <v>0</v>
      </c>
      <c r="O80" s="135">
        <f>MAX(Z62:AA63)-MIN(Z62:AA63)</f>
        <v>0</v>
      </c>
      <c r="P80" s="135">
        <f>MAX(AB62:AC63)-MIN(AB62:AC63)</f>
        <v>0</v>
      </c>
      <c r="Q80" s="135">
        <f>MAX(AD62:AE63)-MIN(AD62:AE63)</f>
        <v>0.1</v>
      </c>
      <c r="R80" s="135">
        <f>MAX(AF62:AG63)-MIN(AF62:AG63)</f>
        <v>0</v>
      </c>
      <c r="S80" s="135">
        <f>MAX(AH62:AI63)-MIN(AH62:AI63)</f>
        <v>0.1</v>
      </c>
      <c r="T80" s="135">
        <f>MAX(AJ62:AK63)-MIN(AJ62:AK63)</f>
        <v>0</v>
      </c>
      <c r="U80" s="135">
        <f>MAX(AL62:AM63)-MIN(AL62:AM63)</f>
        <v>0</v>
      </c>
      <c r="V80" s="135">
        <f>MAX(AN62:AO63)-MIN(AN62:AO63)</f>
        <v>0</v>
      </c>
      <c r="W80" s="135">
        <f>MAX(AP62:AQ63)-MIN(AP62:AQ63)</f>
        <v>0.1</v>
      </c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</row>
    <row r="81" ht="14.25" customHeight="1">
      <c r="A81" s="93"/>
      <c r="B81" s="136" t="s">
        <v>73</v>
      </c>
      <c r="C81" s="142">
        <f>average(C80:W80)</f>
        <v>0.05238095238</v>
      </c>
      <c r="D81" s="137">
        <f t="shared" ref="D81:W81" si="43">C81</f>
        <v>0.05238095238</v>
      </c>
      <c r="E81" s="137">
        <f t="shared" si="43"/>
        <v>0.05238095238</v>
      </c>
      <c r="F81" s="137">
        <f t="shared" si="43"/>
        <v>0.05238095238</v>
      </c>
      <c r="G81" s="137">
        <f t="shared" si="43"/>
        <v>0.05238095238</v>
      </c>
      <c r="H81" s="137">
        <f t="shared" si="43"/>
        <v>0.05238095238</v>
      </c>
      <c r="I81" s="137">
        <f t="shared" si="43"/>
        <v>0.05238095238</v>
      </c>
      <c r="J81" s="137">
        <f t="shared" si="43"/>
        <v>0.05238095238</v>
      </c>
      <c r="K81" s="137">
        <f t="shared" si="43"/>
        <v>0.05238095238</v>
      </c>
      <c r="L81" s="137">
        <f t="shared" si="43"/>
        <v>0.05238095238</v>
      </c>
      <c r="M81" s="137">
        <f t="shared" si="43"/>
        <v>0.05238095238</v>
      </c>
      <c r="N81" s="137">
        <f t="shared" si="43"/>
        <v>0.05238095238</v>
      </c>
      <c r="O81" s="137">
        <f t="shared" si="43"/>
        <v>0.05238095238</v>
      </c>
      <c r="P81" s="137">
        <f t="shared" si="43"/>
        <v>0.05238095238</v>
      </c>
      <c r="Q81" s="137">
        <f t="shared" si="43"/>
        <v>0.05238095238</v>
      </c>
      <c r="R81" s="137">
        <f t="shared" si="43"/>
        <v>0.05238095238</v>
      </c>
      <c r="S81" s="137">
        <f t="shared" si="43"/>
        <v>0.05238095238</v>
      </c>
      <c r="T81" s="137">
        <f t="shared" si="43"/>
        <v>0.05238095238</v>
      </c>
      <c r="U81" s="137">
        <f t="shared" si="43"/>
        <v>0.05238095238</v>
      </c>
      <c r="V81" s="137">
        <f t="shared" si="43"/>
        <v>0.05238095238</v>
      </c>
      <c r="W81" s="143">
        <f t="shared" si="43"/>
        <v>0.05238095238</v>
      </c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</row>
    <row r="82" ht="14.25" customHeight="1">
      <c r="A82" s="93"/>
      <c r="B82" s="136" t="s">
        <v>74</v>
      </c>
      <c r="C82" s="142">
        <f>C81*C79</f>
        <v>0.1711285714</v>
      </c>
      <c r="D82" s="137">
        <f t="shared" ref="D82:W82" si="44">C82</f>
        <v>0.1711285714</v>
      </c>
      <c r="E82" s="137">
        <f t="shared" si="44"/>
        <v>0.1711285714</v>
      </c>
      <c r="F82" s="137">
        <f t="shared" si="44"/>
        <v>0.1711285714</v>
      </c>
      <c r="G82" s="137">
        <f t="shared" si="44"/>
        <v>0.1711285714</v>
      </c>
      <c r="H82" s="137">
        <f t="shared" si="44"/>
        <v>0.1711285714</v>
      </c>
      <c r="I82" s="137">
        <f t="shared" si="44"/>
        <v>0.1711285714</v>
      </c>
      <c r="J82" s="137">
        <f t="shared" si="44"/>
        <v>0.1711285714</v>
      </c>
      <c r="K82" s="137">
        <f t="shared" si="44"/>
        <v>0.1711285714</v>
      </c>
      <c r="L82" s="137">
        <f t="shared" si="44"/>
        <v>0.1711285714</v>
      </c>
      <c r="M82" s="137">
        <f t="shared" si="44"/>
        <v>0.1711285714</v>
      </c>
      <c r="N82" s="137">
        <f t="shared" si="44"/>
        <v>0.1711285714</v>
      </c>
      <c r="O82" s="137">
        <f t="shared" si="44"/>
        <v>0.1711285714</v>
      </c>
      <c r="P82" s="137">
        <f t="shared" si="44"/>
        <v>0.1711285714</v>
      </c>
      <c r="Q82" s="137">
        <f t="shared" si="44"/>
        <v>0.1711285714</v>
      </c>
      <c r="R82" s="137">
        <f t="shared" si="44"/>
        <v>0.1711285714</v>
      </c>
      <c r="S82" s="137">
        <f t="shared" si="44"/>
        <v>0.1711285714</v>
      </c>
      <c r="T82" s="137">
        <f t="shared" si="44"/>
        <v>0.1711285714</v>
      </c>
      <c r="U82" s="137">
        <f t="shared" si="44"/>
        <v>0.1711285714</v>
      </c>
      <c r="V82" s="137">
        <f t="shared" si="44"/>
        <v>0.1711285714</v>
      </c>
      <c r="W82" s="143">
        <f t="shared" si="44"/>
        <v>0.1711285714</v>
      </c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</row>
    <row r="83" ht="14.25" customHeight="1">
      <c r="A83" s="96"/>
      <c r="B83" s="138" t="s">
        <v>75</v>
      </c>
      <c r="C83" s="144">
        <f>C81*E79</f>
        <v>0</v>
      </c>
      <c r="D83" s="139">
        <f t="shared" ref="D83:W83" si="45">C83</f>
        <v>0</v>
      </c>
      <c r="E83" s="139">
        <f t="shared" si="45"/>
        <v>0</v>
      </c>
      <c r="F83" s="139">
        <f t="shared" si="45"/>
        <v>0</v>
      </c>
      <c r="G83" s="139">
        <f t="shared" si="45"/>
        <v>0</v>
      </c>
      <c r="H83" s="139">
        <f t="shared" si="45"/>
        <v>0</v>
      </c>
      <c r="I83" s="139">
        <f t="shared" si="45"/>
        <v>0</v>
      </c>
      <c r="J83" s="139">
        <f t="shared" si="45"/>
        <v>0</v>
      </c>
      <c r="K83" s="139">
        <f t="shared" si="45"/>
        <v>0</v>
      </c>
      <c r="L83" s="139">
        <f t="shared" si="45"/>
        <v>0</v>
      </c>
      <c r="M83" s="139">
        <f t="shared" si="45"/>
        <v>0</v>
      </c>
      <c r="N83" s="139">
        <f t="shared" si="45"/>
        <v>0</v>
      </c>
      <c r="O83" s="139">
        <f t="shared" si="45"/>
        <v>0</v>
      </c>
      <c r="P83" s="139">
        <f t="shared" si="45"/>
        <v>0</v>
      </c>
      <c r="Q83" s="139">
        <f t="shared" si="45"/>
        <v>0</v>
      </c>
      <c r="R83" s="139">
        <f t="shared" si="45"/>
        <v>0</v>
      </c>
      <c r="S83" s="139">
        <f t="shared" si="45"/>
        <v>0</v>
      </c>
      <c r="T83" s="139">
        <f t="shared" si="45"/>
        <v>0</v>
      </c>
      <c r="U83" s="139">
        <f t="shared" si="45"/>
        <v>0</v>
      </c>
      <c r="V83" s="139">
        <f t="shared" si="45"/>
        <v>0</v>
      </c>
      <c r="W83" s="145">
        <f t="shared" si="45"/>
        <v>0</v>
      </c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</row>
    <row r="84" ht="14.25" customHeight="1">
      <c r="A84" s="124"/>
      <c r="B84" s="126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</row>
    <row r="85" ht="14.25" customHeight="1">
      <c r="A85" s="150"/>
      <c r="B85" s="134" t="s">
        <v>76</v>
      </c>
      <c r="C85" s="151">
        <f>sum(C88:W88)/sum(C87:W87)</f>
        <v>0</v>
      </c>
      <c r="D85" s="152" t="s">
        <v>77</v>
      </c>
      <c r="E85" s="131">
        <f>3*SQRT(C85*(1-C85)/C87)</f>
        <v>0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</row>
    <row r="86" ht="14.25" customHeight="1">
      <c r="A86" s="133" t="s">
        <v>90</v>
      </c>
      <c r="B86" s="134" t="s">
        <v>79</v>
      </c>
      <c r="C86" s="154">
        <v>1.0</v>
      </c>
      <c r="D86" s="155">
        <f t="shared" ref="D86:W86" si="46">C86+1</f>
        <v>2</v>
      </c>
      <c r="E86" s="155">
        <f t="shared" si="46"/>
        <v>3</v>
      </c>
      <c r="F86" s="155">
        <f t="shared" si="46"/>
        <v>4</v>
      </c>
      <c r="G86" s="155">
        <f t="shared" si="46"/>
        <v>5</v>
      </c>
      <c r="H86" s="155">
        <f t="shared" si="46"/>
        <v>6</v>
      </c>
      <c r="I86" s="155">
        <f t="shared" si="46"/>
        <v>7</v>
      </c>
      <c r="J86" s="155">
        <f t="shared" si="46"/>
        <v>8</v>
      </c>
      <c r="K86" s="155">
        <f t="shared" si="46"/>
        <v>9</v>
      </c>
      <c r="L86" s="155">
        <f t="shared" si="46"/>
        <v>10</v>
      </c>
      <c r="M86" s="155">
        <f t="shared" si="46"/>
        <v>11</v>
      </c>
      <c r="N86" s="155">
        <f t="shared" si="46"/>
        <v>12</v>
      </c>
      <c r="O86" s="155">
        <f t="shared" si="46"/>
        <v>13</v>
      </c>
      <c r="P86" s="155">
        <f t="shared" si="46"/>
        <v>14</v>
      </c>
      <c r="Q86" s="155">
        <f t="shared" si="46"/>
        <v>15</v>
      </c>
      <c r="R86" s="155">
        <f t="shared" si="46"/>
        <v>16</v>
      </c>
      <c r="S86" s="155">
        <f t="shared" si="46"/>
        <v>17</v>
      </c>
      <c r="T86" s="155">
        <f t="shared" si="46"/>
        <v>18</v>
      </c>
      <c r="U86" s="155">
        <f t="shared" si="46"/>
        <v>19</v>
      </c>
      <c r="V86" s="155">
        <f t="shared" si="46"/>
        <v>20</v>
      </c>
      <c r="W86" s="155">
        <f t="shared" si="46"/>
        <v>21</v>
      </c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</row>
    <row r="87" ht="14.25" customHeight="1">
      <c r="A87" s="93"/>
      <c r="B87" s="156" t="s">
        <v>80</v>
      </c>
      <c r="C87" s="157">
        <v>4.0</v>
      </c>
      <c r="D87" s="157">
        <v>4.0</v>
      </c>
      <c r="E87" s="157">
        <v>4.0</v>
      </c>
      <c r="F87" s="157">
        <v>4.0</v>
      </c>
      <c r="G87" s="157">
        <v>4.0</v>
      </c>
      <c r="H87" s="157">
        <v>4.0</v>
      </c>
      <c r="I87" s="157">
        <v>4.0</v>
      </c>
      <c r="J87" s="157">
        <v>4.0</v>
      </c>
      <c r="K87" s="157">
        <v>4.0</v>
      </c>
      <c r="L87" s="157">
        <v>4.0</v>
      </c>
      <c r="M87" s="157">
        <v>4.0</v>
      </c>
      <c r="N87" s="157">
        <v>4.0</v>
      </c>
      <c r="O87" s="157">
        <v>4.0</v>
      </c>
      <c r="P87" s="157">
        <v>4.0</v>
      </c>
      <c r="Q87" s="157">
        <v>4.0</v>
      </c>
      <c r="R87" s="157">
        <v>4.0</v>
      </c>
      <c r="S87" s="157">
        <v>4.0</v>
      </c>
      <c r="T87" s="157">
        <v>4.0</v>
      </c>
      <c r="U87" s="157">
        <v>4.0</v>
      </c>
      <c r="V87" s="157">
        <v>4.0</v>
      </c>
      <c r="W87" s="157">
        <v>4.0</v>
      </c>
      <c r="Y87" s="158"/>
    </row>
    <row r="88" ht="14.25" customHeight="1">
      <c r="A88" s="93"/>
      <c r="B88" s="156" t="s">
        <v>81</v>
      </c>
      <c r="C88" s="125">
        <f>sum(countif(B62:C63,"&gt;"&amp;$C70),countif(B62:C63,"&lt;"&amp;$C71))</f>
        <v>0</v>
      </c>
      <c r="D88" s="125">
        <f>sum(countif(D62:E63,"&gt;"&amp;$C70),countif(D62:E63,"&lt;"&amp;$C71))</f>
        <v>0</v>
      </c>
      <c r="E88" s="125">
        <f>sum(countif(F62:G63,"&gt;"&amp;$C70),countif(F62:G63,"&lt;"&amp;$C71))</f>
        <v>0</v>
      </c>
      <c r="F88" s="125">
        <f>sum(countif(H62:I63,"&gt;"&amp;$C70),countif(H62:I63,"&lt;"&amp;$C71))</f>
        <v>0</v>
      </c>
      <c r="G88" s="125">
        <f>sum(countif(J62:K63,"&gt;"&amp;$C70),countif(J62:K63,"&lt;"&amp;$C71))</f>
        <v>0</v>
      </c>
      <c r="H88" s="125">
        <f>sum(countif(L62:M63,"&gt;"&amp;$C70),countif(L62:M63,"&lt;"&amp;$C71))</f>
        <v>0</v>
      </c>
      <c r="I88" s="125">
        <f>sum(countif(N62:O63,"&gt;"&amp;$C70),countif(N62:O63,"&lt;"&amp;$C71))</f>
        <v>0</v>
      </c>
      <c r="J88" s="125">
        <f>sum(countif(P62:Q63,"&gt;"&amp;$C70),countif(P62:Q63,"&lt;"&amp;$C71))</f>
        <v>0</v>
      </c>
      <c r="K88" s="125">
        <f>sum(countif(R62:S63,"&gt;"&amp;$C70),countif(R62:S63,"&lt;"&amp;$C71))</f>
        <v>0</v>
      </c>
      <c r="L88" s="125">
        <f>sum(countif(T62:U63,"&gt;"&amp;$C70),countif(T62:U63,"&lt;"&amp;$C71))</f>
        <v>0</v>
      </c>
      <c r="M88" s="125">
        <f>sum(countif(V62:W63,"&gt;"&amp;$C70),countif(V62:W63,"&lt;"&amp;$C71))</f>
        <v>0</v>
      </c>
      <c r="N88" s="125">
        <f>sum(countif(X62:Y63,"&gt;"&amp;$C70),countif(X62:Y63,"&lt;"&amp;$C71))</f>
        <v>0</v>
      </c>
      <c r="O88" s="125">
        <f>sum(countif(Z62:AA63,"&gt;"&amp;$C70),countif(Z62:AA63,"&lt;"&amp;$C71))</f>
        <v>0</v>
      </c>
      <c r="P88" s="125">
        <f>sum(countif(AB62:AC63,"&gt;"&amp;$C70),countif(AB62:AC63,"&lt;"&amp;$C71))</f>
        <v>0</v>
      </c>
      <c r="Q88" s="125">
        <f>sum(countif(AD62:AE63,"&gt;"&amp;$C70),countif(AD62:AE63,"&lt;"&amp;$C71))</f>
        <v>0</v>
      </c>
      <c r="R88" s="125">
        <f>sum(countif(AF62:AG63,"&gt;"&amp;$C70),countif(AF62:AG63,"&lt;"&amp;$C71))</f>
        <v>0</v>
      </c>
      <c r="S88" s="125">
        <f>sum(countif(AH62:AI63,"&gt;"&amp;$C70),countif(AH62:AI63,"&lt;"&amp;$C71))</f>
        <v>0</v>
      </c>
      <c r="T88" s="125">
        <f>sum(countif(AJ62:AK63,"&gt;"&amp;$C70),countif(AJ62:AK63,"&lt;"&amp;$C71))</f>
        <v>0</v>
      </c>
      <c r="U88" s="125">
        <f>sum(countif(AL62:AM63,"&gt;"&amp;$C70),countif(AL62:AM63,"&lt;"&amp;$C71))</f>
        <v>0</v>
      </c>
      <c r="V88" s="125">
        <f>sum(countif(AN62:AO63,"&gt;"&amp;$C70),countif(AN62:AO63,"&lt;"&amp;$C71))</f>
        <v>0</v>
      </c>
      <c r="W88" s="125">
        <f>sum(countif(AP62:AQ63,"&gt;"&amp;$C70),countif(AP62:AQ63,"&lt;"&amp;$C71))</f>
        <v>0</v>
      </c>
      <c r="Y88" s="158"/>
    </row>
    <row r="89" ht="14.25" customHeight="1">
      <c r="A89" s="93"/>
      <c r="B89" s="156" t="s">
        <v>82</v>
      </c>
      <c r="C89" s="125">
        <f t="shared" ref="C89:W89" si="47">C88/C87</f>
        <v>0</v>
      </c>
      <c r="D89" s="125">
        <f t="shared" si="47"/>
        <v>0</v>
      </c>
      <c r="E89" s="125">
        <f t="shared" si="47"/>
        <v>0</v>
      </c>
      <c r="F89" s="125">
        <f t="shared" si="47"/>
        <v>0</v>
      </c>
      <c r="G89" s="125">
        <f t="shared" si="47"/>
        <v>0</v>
      </c>
      <c r="H89" s="125">
        <f t="shared" si="47"/>
        <v>0</v>
      </c>
      <c r="I89" s="125">
        <f t="shared" si="47"/>
        <v>0</v>
      </c>
      <c r="J89" s="125">
        <f t="shared" si="47"/>
        <v>0</v>
      </c>
      <c r="K89" s="125">
        <f t="shared" si="47"/>
        <v>0</v>
      </c>
      <c r="L89" s="125">
        <f t="shared" si="47"/>
        <v>0</v>
      </c>
      <c r="M89" s="125">
        <f t="shared" si="47"/>
        <v>0</v>
      </c>
      <c r="N89" s="125">
        <f t="shared" si="47"/>
        <v>0</v>
      </c>
      <c r="O89" s="125">
        <f t="shared" si="47"/>
        <v>0</v>
      </c>
      <c r="P89" s="125">
        <f t="shared" si="47"/>
        <v>0</v>
      </c>
      <c r="Q89" s="125">
        <f t="shared" si="47"/>
        <v>0</v>
      </c>
      <c r="R89" s="125">
        <f t="shared" si="47"/>
        <v>0</v>
      </c>
      <c r="S89" s="125">
        <f t="shared" si="47"/>
        <v>0</v>
      </c>
      <c r="T89" s="125">
        <f t="shared" si="47"/>
        <v>0</v>
      </c>
      <c r="U89" s="125">
        <f t="shared" si="47"/>
        <v>0</v>
      </c>
      <c r="V89" s="125">
        <f t="shared" si="47"/>
        <v>0</v>
      </c>
      <c r="W89" s="125">
        <f t="shared" si="47"/>
        <v>0</v>
      </c>
      <c r="Y89" s="158"/>
    </row>
    <row r="90" ht="14.25" customHeight="1">
      <c r="A90" s="93"/>
      <c r="B90" s="156" t="s">
        <v>83</v>
      </c>
      <c r="C90" s="137">
        <f>C85</f>
        <v>0</v>
      </c>
      <c r="D90" s="137">
        <f t="shared" ref="D90:W90" si="48">C90</f>
        <v>0</v>
      </c>
      <c r="E90" s="137">
        <f t="shared" si="48"/>
        <v>0</v>
      </c>
      <c r="F90" s="137">
        <f t="shared" si="48"/>
        <v>0</v>
      </c>
      <c r="G90" s="137">
        <f t="shared" si="48"/>
        <v>0</v>
      </c>
      <c r="H90" s="137">
        <f t="shared" si="48"/>
        <v>0</v>
      </c>
      <c r="I90" s="137">
        <f t="shared" si="48"/>
        <v>0</v>
      </c>
      <c r="J90" s="137">
        <f t="shared" si="48"/>
        <v>0</v>
      </c>
      <c r="K90" s="137">
        <f t="shared" si="48"/>
        <v>0</v>
      </c>
      <c r="L90" s="137">
        <f t="shared" si="48"/>
        <v>0</v>
      </c>
      <c r="M90" s="137">
        <f t="shared" si="48"/>
        <v>0</v>
      </c>
      <c r="N90" s="137">
        <f t="shared" si="48"/>
        <v>0</v>
      </c>
      <c r="O90" s="137">
        <f t="shared" si="48"/>
        <v>0</v>
      </c>
      <c r="P90" s="137">
        <f t="shared" si="48"/>
        <v>0</v>
      </c>
      <c r="Q90" s="137">
        <f t="shared" si="48"/>
        <v>0</v>
      </c>
      <c r="R90" s="137">
        <f t="shared" si="48"/>
        <v>0</v>
      </c>
      <c r="S90" s="137">
        <f t="shared" si="48"/>
        <v>0</v>
      </c>
      <c r="T90" s="137">
        <f t="shared" si="48"/>
        <v>0</v>
      </c>
      <c r="U90" s="137">
        <f t="shared" si="48"/>
        <v>0</v>
      </c>
      <c r="V90" s="137">
        <f t="shared" si="48"/>
        <v>0</v>
      </c>
      <c r="W90" s="137">
        <f t="shared" si="48"/>
        <v>0</v>
      </c>
      <c r="Y90" s="158"/>
    </row>
    <row r="91" ht="14.25" customHeight="1">
      <c r="A91" s="93"/>
      <c r="B91" s="156" t="s">
        <v>84</v>
      </c>
      <c r="C91" s="137">
        <f>C85+E85</f>
        <v>0</v>
      </c>
      <c r="D91" s="137">
        <f t="shared" ref="D91:W91" si="49">C91</f>
        <v>0</v>
      </c>
      <c r="E91" s="137">
        <f t="shared" si="49"/>
        <v>0</v>
      </c>
      <c r="F91" s="137">
        <f t="shared" si="49"/>
        <v>0</v>
      </c>
      <c r="G91" s="137">
        <f t="shared" si="49"/>
        <v>0</v>
      </c>
      <c r="H91" s="137">
        <f t="shared" si="49"/>
        <v>0</v>
      </c>
      <c r="I91" s="137">
        <f t="shared" si="49"/>
        <v>0</v>
      </c>
      <c r="J91" s="137">
        <f t="shared" si="49"/>
        <v>0</v>
      </c>
      <c r="K91" s="137">
        <f t="shared" si="49"/>
        <v>0</v>
      </c>
      <c r="L91" s="137">
        <f t="shared" si="49"/>
        <v>0</v>
      </c>
      <c r="M91" s="137">
        <f t="shared" si="49"/>
        <v>0</v>
      </c>
      <c r="N91" s="137">
        <f t="shared" si="49"/>
        <v>0</v>
      </c>
      <c r="O91" s="137">
        <f t="shared" si="49"/>
        <v>0</v>
      </c>
      <c r="P91" s="137">
        <f t="shared" si="49"/>
        <v>0</v>
      </c>
      <c r="Q91" s="137">
        <f t="shared" si="49"/>
        <v>0</v>
      </c>
      <c r="R91" s="137">
        <f t="shared" si="49"/>
        <v>0</v>
      </c>
      <c r="S91" s="137">
        <f t="shared" si="49"/>
        <v>0</v>
      </c>
      <c r="T91" s="137">
        <f t="shared" si="49"/>
        <v>0</v>
      </c>
      <c r="U91" s="137">
        <f t="shared" si="49"/>
        <v>0</v>
      </c>
      <c r="V91" s="137">
        <f t="shared" si="49"/>
        <v>0</v>
      </c>
      <c r="W91" s="137">
        <f t="shared" si="49"/>
        <v>0</v>
      </c>
      <c r="Y91" s="158"/>
    </row>
    <row r="92" ht="14.25" customHeight="1">
      <c r="A92" s="96"/>
      <c r="B92" s="159" t="s">
        <v>85</v>
      </c>
      <c r="C92" s="139">
        <f>C85-E85</f>
        <v>0</v>
      </c>
      <c r="D92" s="139">
        <f t="shared" ref="D92:W92" si="50">C92</f>
        <v>0</v>
      </c>
      <c r="E92" s="139">
        <f t="shared" si="50"/>
        <v>0</v>
      </c>
      <c r="F92" s="139">
        <f t="shared" si="50"/>
        <v>0</v>
      </c>
      <c r="G92" s="139">
        <f t="shared" si="50"/>
        <v>0</v>
      </c>
      <c r="H92" s="139">
        <f t="shared" si="50"/>
        <v>0</v>
      </c>
      <c r="I92" s="139">
        <f t="shared" si="50"/>
        <v>0</v>
      </c>
      <c r="J92" s="139">
        <f t="shared" si="50"/>
        <v>0</v>
      </c>
      <c r="K92" s="139">
        <f t="shared" si="50"/>
        <v>0</v>
      </c>
      <c r="L92" s="139">
        <f t="shared" si="50"/>
        <v>0</v>
      </c>
      <c r="M92" s="139">
        <f t="shared" si="50"/>
        <v>0</v>
      </c>
      <c r="N92" s="139">
        <f t="shared" si="50"/>
        <v>0</v>
      </c>
      <c r="O92" s="139">
        <f t="shared" si="50"/>
        <v>0</v>
      </c>
      <c r="P92" s="139">
        <f t="shared" si="50"/>
        <v>0</v>
      </c>
      <c r="Q92" s="139">
        <f t="shared" si="50"/>
        <v>0</v>
      </c>
      <c r="R92" s="139">
        <f t="shared" si="50"/>
        <v>0</v>
      </c>
      <c r="S92" s="139">
        <f t="shared" si="50"/>
        <v>0</v>
      </c>
      <c r="T92" s="139">
        <f t="shared" si="50"/>
        <v>0</v>
      </c>
      <c r="U92" s="139">
        <f t="shared" si="50"/>
        <v>0</v>
      </c>
      <c r="V92" s="139">
        <f t="shared" si="50"/>
        <v>0</v>
      </c>
      <c r="W92" s="139">
        <f t="shared" si="50"/>
        <v>0</v>
      </c>
      <c r="Y92" s="158"/>
    </row>
    <row r="93" ht="14.25" customHeight="1">
      <c r="A93" s="160"/>
      <c r="B93" s="158"/>
      <c r="C93" s="158"/>
      <c r="D93" s="158"/>
      <c r="E93" s="158"/>
      <c r="F93" s="158"/>
      <c r="G93" s="158"/>
      <c r="H93" s="158"/>
      <c r="I93" s="158"/>
      <c r="Q93" s="158"/>
      <c r="R93" s="158"/>
      <c r="S93" s="158"/>
      <c r="T93" s="158"/>
      <c r="U93" s="158"/>
      <c r="Y93" s="158"/>
    </row>
    <row r="94" ht="14.25" customHeight="1">
      <c r="A94" s="161" t="s">
        <v>91</v>
      </c>
      <c r="B94" s="8" t="s">
        <v>9</v>
      </c>
      <c r="C94" s="8" t="s">
        <v>9</v>
      </c>
      <c r="D94" s="8" t="s">
        <v>9</v>
      </c>
      <c r="E94" s="6" t="s">
        <v>6</v>
      </c>
      <c r="F94" s="6" t="s">
        <v>6</v>
      </c>
      <c r="G94" s="6" t="s">
        <v>6</v>
      </c>
      <c r="H94" s="158"/>
      <c r="I94" s="158"/>
      <c r="Q94" s="158"/>
      <c r="R94" s="158"/>
      <c r="S94" s="158"/>
      <c r="T94" s="158"/>
      <c r="U94" s="158"/>
      <c r="Y94" s="158"/>
    </row>
    <row r="95" ht="14.25" customHeight="1">
      <c r="A95" s="162" t="s">
        <v>20</v>
      </c>
      <c r="B95" s="163">
        <v>1.0</v>
      </c>
      <c r="C95" s="163">
        <v>1.0</v>
      </c>
      <c r="D95" s="163">
        <v>1.0</v>
      </c>
      <c r="E95" s="164">
        <v>1.0</v>
      </c>
      <c r="F95" s="163">
        <v>1.0</v>
      </c>
      <c r="G95" s="163">
        <v>1.0</v>
      </c>
    </row>
    <row r="96" ht="14.25" customHeight="1">
      <c r="A96" s="162" t="s">
        <v>20</v>
      </c>
      <c r="B96" s="163">
        <v>1.0</v>
      </c>
      <c r="C96" s="163">
        <v>1.0</v>
      </c>
      <c r="D96" s="163">
        <v>1.0</v>
      </c>
      <c r="E96" s="164">
        <v>1.1</v>
      </c>
      <c r="F96" s="163">
        <v>1.0</v>
      </c>
      <c r="G96" s="163">
        <v>1.1</v>
      </c>
    </row>
    <row r="97" ht="14.25" customHeight="1">
      <c r="A97" s="74" t="s">
        <v>54</v>
      </c>
      <c r="B97" s="78">
        <f t="shared" ref="B97:G97" si="51">IF((B98="Good"),1,0)</f>
        <v>1</v>
      </c>
      <c r="C97" s="78">
        <f t="shared" si="51"/>
        <v>1</v>
      </c>
      <c r="D97" s="78">
        <f t="shared" si="51"/>
        <v>1</v>
      </c>
      <c r="E97" s="78">
        <f t="shared" si="51"/>
        <v>1</v>
      </c>
      <c r="F97" s="78">
        <f t="shared" si="51"/>
        <v>1</v>
      </c>
      <c r="G97" s="78">
        <f t="shared" si="51"/>
        <v>1</v>
      </c>
      <c r="H97" s="165">
        <f>SUM(B97:G97)/COUNT(B97:G97)</f>
        <v>1</v>
      </c>
    </row>
    <row r="98" ht="14.25" customHeight="1">
      <c r="A98" s="166" t="s">
        <v>55</v>
      </c>
      <c r="B98" s="78" t="str">
        <f t="shared" ref="B98:G98" si="52">IF(AND((OR(B95&gt;=0.9,B95="")),(OR(B95&lt;=1.1,B95="")),(OR(B96&gt;=0.9,B96="")),(OR(B96&lt;=1.1,B96=""))),"Good","Bad")</f>
        <v>Good</v>
      </c>
      <c r="C98" s="78" t="str">
        <f t="shared" si="52"/>
        <v>Good</v>
      </c>
      <c r="D98" s="78" t="str">
        <f t="shared" si="52"/>
        <v>Good</v>
      </c>
      <c r="E98" s="78" t="str">
        <f t="shared" si="52"/>
        <v>Good</v>
      </c>
      <c r="F98" s="78" t="str">
        <f t="shared" si="52"/>
        <v>Good</v>
      </c>
      <c r="G98" s="78" t="str">
        <f t="shared" si="52"/>
        <v>Good</v>
      </c>
      <c r="H98" s="167">
        <f>COUNT(B97:G97)-SUM(B97:G97)</f>
        <v>0</v>
      </c>
    </row>
    <row r="99" ht="14.25" customHeight="1">
      <c r="A99" s="168"/>
      <c r="B99" s="169" t="s">
        <v>56</v>
      </c>
      <c r="C99" s="170">
        <v>1.0</v>
      </c>
      <c r="D99" s="171">
        <f t="shared" ref="D99:N99" si="53">C99+1</f>
        <v>2</v>
      </c>
      <c r="E99" s="171">
        <f t="shared" si="53"/>
        <v>3</v>
      </c>
      <c r="F99" s="171">
        <f t="shared" si="53"/>
        <v>4</v>
      </c>
      <c r="G99" s="171">
        <f t="shared" si="53"/>
        <v>5</v>
      </c>
      <c r="H99" s="171">
        <f t="shared" si="53"/>
        <v>6</v>
      </c>
      <c r="I99" s="171">
        <f t="shared" si="53"/>
        <v>7</v>
      </c>
      <c r="J99" s="171">
        <f t="shared" si="53"/>
        <v>8</v>
      </c>
      <c r="K99" s="171">
        <f t="shared" si="53"/>
        <v>9</v>
      </c>
      <c r="L99" s="171">
        <f t="shared" si="53"/>
        <v>10</v>
      </c>
      <c r="M99" s="171">
        <f t="shared" si="53"/>
        <v>11</v>
      </c>
      <c r="N99" s="171">
        <f t="shared" si="53"/>
        <v>12</v>
      </c>
    </row>
    <row r="100" ht="14.25" customHeight="1">
      <c r="A100" s="172"/>
      <c r="B100" s="173" t="s">
        <v>28</v>
      </c>
      <c r="C100" s="174">
        <v>1.0</v>
      </c>
      <c r="D100" s="175" t="s">
        <v>57</v>
      </c>
      <c r="E100" s="176">
        <v>0.1</v>
      </c>
      <c r="F100" s="171"/>
      <c r="G100" s="171"/>
      <c r="H100" s="171"/>
    </row>
    <row r="101" ht="14.25" customHeight="1">
      <c r="A101" s="177" t="s">
        <v>92</v>
      </c>
      <c r="B101" s="178" t="s">
        <v>59</v>
      </c>
      <c r="C101" s="179">
        <f t="shared" ref="C101:H101" si="54">B95</f>
        <v>1</v>
      </c>
      <c r="D101" s="179">
        <f t="shared" si="54"/>
        <v>1</v>
      </c>
      <c r="E101" s="179">
        <f t="shared" si="54"/>
        <v>1</v>
      </c>
      <c r="F101" s="179">
        <f t="shared" si="54"/>
        <v>1</v>
      </c>
      <c r="G101" s="179">
        <f t="shared" si="54"/>
        <v>1</v>
      </c>
      <c r="H101" s="179">
        <f t="shared" si="54"/>
        <v>1</v>
      </c>
      <c r="I101" s="179">
        <f t="shared" ref="I101:N101" si="55">B96</f>
        <v>1</v>
      </c>
      <c r="J101" s="179">
        <f t="shared" si="55"/>
        <v>1</v>
      </c>
      <c r="K101" s="179">
        <f t="shared" si="55"/>
        <v>1</v>
      </c>
      <c r="L101" s="179">
        <f t="shared" si="55"/>
        <v>1.1</v>
      </c>
      <c r="M101" s="179">
        <f t="shared" si="55"/>
        <v>1</v>
      </c>
      <c r="N101" s="179">
        <f t="shared" si="55"/>
        <v>1.1</v>
      </c>
    </row>
    <row r="102" ht="14.25" customHeight="1">
      <c r="A102" s="93"/>
      <c r="B102" s="180" t="s">
        <v>60</v>
      </c>
      <c r="C102" s="181">
        <f>C100</f>
        <v>1</v>
      </c>
      <c r="D102" s="181">
        <f t="shared" ref="D102:N102" si="56">C102</f>
        <v>1</v>
      </c>
      <c r="E102" s="181">
        <f t="shared" si="56"/>
        <v>1</v>
      </c>
      <c r="F102" s="181">
        <f t="shared" si="56"/>
        <v>1</v>
      </c>
      <c r="G102" s="181">
        <f t="shared" si="56"/>
        <v>1</v>
      </c>
      <c r="H102" s="181">
        <f t="shared" si="56"/>
        <v>1</v>
      </c>
      <c r="I102" s="181">
        <f t="shared" si="56"/>
        <v>1</v>
      </c>
      <c r="J102" s="181">
        <f t="shared" si="56"/>
        <v>1</v>
      </c>
      <c r="K102" s="181">
        <f t="shared" si="56"/>
        <v>1</v>
      </c>
      <c r="L102" s="181">
        <f t="shared" si="56"/>
        <v>1</v>
      </c>
      <c r="M102" s="181">
        <f t="shared" si="56"/>
        <v>1</v>
      </c>
      <c r="N102" s="181">
        <f t="shared" si="56"/>
        <v>1</v>
      </c>
    </row>
    <row r="103" ht="14.25" customHeight="1">
      <c r="A103" s="93"/>
      <c r="B103" s="180" t="s">
        <v>61</v>
      </c>
      <c r="C103" s="181">
        <f>C100+E100</f>
        <v>1.1</v>
      </c>
      <c r="D103" s="181">
        <f t="shared" ref="D103:N103" si="57">C103</f>
        <v>1.1</v>
      </c>
      <c r="E103" s="181">
        <f t="shared" si="57"/>
        <v>1.1</v>
      </c>
      <c r="F103" s="181">
        <f t="shared" si="57"/>
        <v>1.1</v>
      </c>
      <c r="G103" s="181">
        <f t="shared" si="57"/>
        <v>1.1</v>
      </c>
      <c r="H103" s="181">
        <f t="shared" si="57"/>
        <v>1.1</v>
      </c>
      <c r="I103" s="181">
        <f t="shared" si="57"/>
        <v>1.1</v>
      </c>
      <c r="J103" s="181">
        <f t="shared" si="57"/>
        <v>1.1</v>
      </c>
      <c r="K103" s="181">
        <f t="shared" si="57"/>
        <v>1.1</v>
      </c>
      <c r="L103" s="181">
        <f t="shared" si="57"/>
        <v>1.1</v>
      </c>
      <c r="M103" s="181">
        <f t="shared" si="57"/>
        <v>1.1</v>
      </c>
      <c r="N103" s="181">
        <f t="shared" si="57"/>
        <v>1.1</v>
      </c>
    </row>
    <row r="104" ht="14.25" customHeight="1">
      <c r="A104" s="96"/>
      <c r="B104" s="182" t="s">
        <v>62</v>
      </c>
      <c r="C104" s="183">
        <f>C100-E100</f>
        <v>0.9</v>
      </c>
      <c r="D104" s="183">
        <f t="shared" ref="D104:N104" si="58">C104</f>
        <v>0.9</v>
      </c>
      <c r="E104" s="183">
        <f t="shared" si="58"/>
        <v>0.9</v>
      </c>
      <c r="F104" s="183">
        <f t="shared" si="58"/>
        <v>0.9</v>
      </c>
      <c r="G104" s="183">
        <f t="shared" si="58"/>
        <v>0.9</v>
      </c>
      <c r="H104" s="183">
        <f t="shared" si="58"/>
        <v>0.9</v>
      </c>
      <c r="I104" s="183">
        <f t="shared" si="58"/>
        <v>0.9</v>
      </c>
      <c r="J104" s="183">
        <f t="shared" si="58"/>
        <v>0.9</v>
      </c>
      <c r="K104" s="183">
        <f t="shared" si="58"/>
        <v>0.9</v>
      </c>
      <c r="L104" s="183">
        <f t="shared" si="58"/>
        <v>0.9</v>
      </c>
      <c r="M104" s="183">
        <f t="shared" si="58"/>
        <v>0.9</v>
      </c>
      <c r="N104" s="183">
        <f t="shared" si="58"/>
        <v>0.9</v>
      </c>
    </row>
    <row r="105" ht="14.25" customHeight="1">
      <c r="A105" s="168"/>
      <c r="B105" s="184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</row>
    <row r="106" ht="14.25" customHeight="1">
      <c r="A106" s="168"/>
      <c r="B106" s="184"/>
      <c r="C106" s="173" t="s">
        <v>63</v>
      </c>
      <c r="D106" s="176">
        <v>1.88</v>
      </c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</row>
    <row r="107" ht="14.25" customHeight="1">
      <c r="A107" s="177" t="s">
        <v>93</v>
      </c>
      <c r="B107" s="173" t="s">
        <v>65</v>
      </c>
      <c r="C107" s="185">
        <f>average(B95:C96)</f>
        <v>1</v>
      </c>
      <c r="D107" s="179">
        <f>average(D95:E96)</f>
        <v>1.025</v>
      </c>
      <c r="E107" s="179">
        <f>average(F95:G96)</f>
        <v>1.025</v>
      </c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</row>
    <row r="108" ht="14.25" customHeight="1">
      <c r="A108" s="93"/>
      <c r="B108" s="180" t="s">
        <v>66</v>
      </c>
      <c r="C108" s="186">
        <f>average(C107:E107)</f>
        <v>1.016666667</v>
      </c>
      <c r="D108" s="181">
        <f t="shared" ref="D108:E108" si="59">C108</f>
        <v>1.016666667</v>
      </c>
      <c r="E108" s="181">
        <f t="shared" si="59"/>
        <v>1.016666667</v>
      </c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</row>
    <row r="109" ht="14.25" customHeight="1">
      <c r="A109" s="93"/>
      <c r="B109" s="180" t="s">
        <v>67</v>
      </c>
      <c r="C109" s="186">
        <f>C108+$D$41*C114</f>
        <v>1.142</v>
      </c>
      <c r="D109" s="181">
        <f t="shared" ref="D109:E109" si="60">C109</f>
        <v>1.142</v>
      </c>
      <c r="E109" s="181">
        <f t="shared" si="60"/>
        <v>1.142</v>
      </c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</row>
    <row r="110" ht="14.25" customHeight="1">
      <c r="A110" s="96"/>
      <c r="B110" s="182" t="s">
        <v>68</v>
      </c>
      <c r="C110" s="187">
        <f>C108-D106*C114</f>
        <v>0.8913333333</v>
      </c>
      <c r="D110" s="183">
        <f t="shared" ref="D110:E110" si="61">C110</f>
        <v>0.8913333333</v>
      </c>
      <c r="E110" s="183">
        <f t="shared" si="61"/>
        <v>0.8913333333</v>
      </c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</row>
    <row r="111" ht="14.25" customHeight="1">
      <c r="A111" s="172"/>
      <c r="B111" s="184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</row>
    <row r="112" ht="14.25" customHeight="1">
      <c r="A112" s="172"/>
      <c r="B112" s="188" t="s">
        <v>69</v>
      </c>
      <c r="C112" s="189">
        <v>3.267</v>
      </c>
      <c r="D112" s="190" t="s">
        <v>70</v>
      </c>
      <c r="E112" s="191">
        <v>0.0</v>
      </c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</row>
    <row r="113" ht="14.25" customHeight="1">
      <c r="A113" s="177" t="s">
        <v>94</v>
      </c>
      <c r="B113" s="173" t="s">
        <v>72</v>
      </c>
      <c r="C113" s="185">
        <f>MAX(B95:C96)-MIN(B95:C96)</f>
        <v>0</v>
      </c>
      <c r="D113" s="179">
        <f>MAX(D95:E96)-MIN(D95:E96)</f>
        <v>0.1</v>
      </c>
      <c r="E113" s="179">
        <f>MAX(F95:G96)-MIN(F95:G96)</f>
        <v>0.1</v>
      </c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</row>
    <row r="114" ht="14.25" customHeight="1">
      <c r="A114" s="93"/>
      <c r="B114" s="180" t="s">
        <v>73</v>
      </c>
      <c r="C114" s="186">
        <f>average(C113:E113)</f>
        <v>0.06666666667</v>
      </c>
      <c r="D114" s="181">
        <f t="shared" ref="D114:E114" si="62">C114</f>
        <v>0.06666666667</v>
      </c>
      <c r="E114" s="181">
        <f t="shared" si="62"/>
        <v>0.06666666667</v>
      </c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</row>
    <row r="115" ht="14.25" customHeight="1">
      <c r="A115" s="93"/>
      <c r="B115" s="180" t="s">
        <v>74</v>
      </c>
      <c r="C115" s="186">
        <f>C114*C112</f>
        <v>0.2178</v>
      </c>
      <c r="D115" s="181">
        <f t="shared" ref="D115:E115" si="63">C115</f>
        <v>0.2178</v>
      </c>
      <c r="E115" s="181">
        <f t="shared" si="63"/>
        <v>0.2178</v>
      </c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</row>
    <row r="116" ht="14.25" customHeight="1">
      <c r="A116" s="96"/>
      <c r="B116" s="182" t="s">
        <v>75</v>
      </c>
      <c r="C116" s="187">
        <f>C114*E112</f>
        <v>0</v>
      </c>
      <c r="D116" s="183">
        <f t="shared" ref="D116:E116" si="64">C116</f>
        <v>0</v>
      </c>
      <c r="E116" s="183">
        <f t="shared" si="64"/>
        <v>0</v>
      </c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</row>
    <row r="117" ht="14.25" customHeight="1">
      <c r="A117" s="168"/>
      <c r="B117" s="184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</row>
    <row r="118" ht="14.25" customHeight="1">
      <c r="A118" s="192"/>
      <c r="B118" s="178" t="s">
        <v>76</v>
      </c>
      <c r="C118" s="193">
        <f>sum(C121:E121)/sum(C120:E120)</f>
        <v>0</v>
      </c>
      <c r="D118" s="194" t="s">
        <v>77</v>
      </c>
      <c r="E118" s="176">
        <f>3*SQRT(C118*(1-C118)/C120)</f>
        <v>0</v>
      </c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</row>
    <row r="119" ht="14.25" customHeight="1">
      <c r="A119" s="177" t="s">
        <v>95</v>
      </c>
      <c r="B119" s="178" t="s">
        <v>79</v>
      </c>
      <c r="C119" s="195">
        <v>1.0</v>
      </c>
      <c r="D119" s="196">
        <f t="shared" ref="D119:E119" si="65">C119+1</f>
        <v>2</v>
      </c>
      <c r="E119" s="196">
        <f t="shared" si="65"/>
        <v>3</v>
      </c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</row>
    <row r="120" ht="14.25" customHeight="1">
      <c r="A120" s="93"/>
      <c r="B120" s="197" t="s">
        <v>80</v>
      </c>
      <c r="C120" s="170">
        <v>4.0</v>
      </c>
      <c r="D120" s="170">
        <v>4.0</v>
      </c>
      <c r="E120" s="170">
        <v>4.0</v>
      </c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1"/>
    </row>
    <row r="121" ht="14.25" customHeight="1">
      <c r="A121" s="93"/>
      <c r="B121" s="197" t="s">
        <v>81</v>
      </c>
      <c r="C121" s="171">
        <f>sum(countif(B95:C96,"&gt;"&amp;$C103),countif(B95:C96,"&lt;"&amp;$C104))</f>
        <v>0</v>
      </c>
      <c r="D121" s="171">
        <f>sum(countif(D95:E96,"&gt;"&amp;$C103),countif(D95:E96,"&lt;"&amp;$C104))</f>
        <v>0</v>
      </c>
      <c r="E121" s="171">
        <f>sum(countif(F95:G96,"&gt;"&amp;$C103),countif(F95:G96,"&lt;"&amp;$C104))</f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1"/>
    </row>
    <row r="122" ht="14.25" customHeight="1">
      <c r="A122" s="93"/>
      <c r="B122" s="197" t="s">
        <v>82</v>
      </c>
      <c r="C122" s="171">
        <f t="shared" ref="C122:E122" si="66">C121/C120</f>
        <v>0</v>
      </c>
      <c r="D122" s="171">
        <f t="shared" si="66"/>
        <v>0</v>
      </c>
      <c r="E122" s="171">
        <f t="shared" si="66"/>
        <v>0</v>
      </c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1"/>
    </row>
    <row r="123" ht="14.25" customHeight="1">
      <c r="A123" s="93"/>
      <c r="B123" s="197" t="s">
        <v>83</v>
      </c>
      <c r="C123" s="181">
        <f>C118</f>
        <v>0</v>
      </c>
      <c r="D123" s="181">
        <f t="shared" ref="D123:E123" si="67">C123</f>
        <v>0</v>
      </c>
      <c r="E123" s="181">
        <f t="shared" si="67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1"/>
    </row>
    <row r="124" ht="14.25" customHeight="1">
      <c r="A124" s="93"/>
      <c r="B124" s="197" t="s">
        <v>84</v>
      </c>
      <c r="C124" s="181">
        <f>C118+E118</f>
        <v>0</v>
      </c>
      <c r="D124" s="181">
        <f t="shared" ref="D124:E124" si="68">C124</f>
        <v>0</v>
      </c>
      <c r="E124" s="181">
        <f t="shared" si="68"/>
        <v>0</v>
      </c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1"/>
    </row>
    <row r="125" ht="14.25" customHeight="1">
      <c r="A125" s="96"/>
      <c r="B125" s="198" t="s">
        <v>85</v>
      </c>
      <c r="C125" s="183">
        <f>C118-E118</f>
        <v>0</v>
      </c>
      <c r="D125" s="183">
        <f t="shared" ref="D125:E125" si="69">C125</f>
        <v>0</v>
      </c>
      <c r="E125" s="183">
        <f t="shared" si="69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1"/>
    </row>
    <row r="126" ht="14.25" customHeight="1">
      <c r="A126" s="199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1"/>
    </row>
    <row r="127" ht="14.25" customHeight="1">
      <c r="A127" s="161" t="s">
        <v>96</v>
      </c>
      <c r="B127" s="7" t="s">
        <v>8</v>
      </c>
      <c r="C127" s="7" t="s">
        <v>8</v>
      </c>
      <c r="D127" s="5" t="s">
        <v>5</v>
      </c>
      <c r="E127" s="5" t="s">
        <v>5</v>
      </c>
      <c r="F127" s="5" t="s">
        <v>5</v>
      </c>
      <c r="G127" s="5" t="s">
        <v>5</v>
      </c>
      <c r="H127" s="5" t="s">
        <v>5</v>
      </c>
      <c r="I127" s="5" t="s">
        <v>5</v>
      </c>
      <c r="J127" s="158"/>
      <c r="K127" s="158"/>
      <c r="L127" s="158"/>
      <c r="M127" s="158"/>
      <c r="N127" s="158"/>
      <c r="O127" s="158"/>
      <c r="P127" s="158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1"/>
      <c r="AH127" s="81"/>
    </row>
    <row r="128" ht="14.25" customHeight="1">
      <c r="A128" s="200" t="s">
        <v>21</v>
      </c>
      <c r="B128" s="201">
        <v>4.1</v>
      </c>
      <c r="C128" s="202">
        <v>4.0</v>
      </c>
      <c r="D128" s="202">
        <v>4.0</v>
      </c>
      <c r="E128" s="202">
        <v>4.0</v>
      </c>
      <c r="F128" s="202">
        <v>4.0</v>
      </c>
      <c r="G128" s="202">
        <v>3.8</v>
      </c>
      <c r="H128" s="202">
        <v>3.9</v>
      </c>
      <c r="I128" s="202">
        <v>4.0</v>
      </c>
      <c r="J128" s="202">
        <v>4.0</v>
      </c>
      <c r="K128" s="202">
        <v>4.0</v>
      </c>
      <c r="L128" s="202">
        <v>4.1</v>
      </c>
      <c r="M128" s="202">
        <v>4.1</v>
      </c>
      <c r="N128" s="202">
        <v>4.0</v>
      </c>
      <c r="O128" s="202">
        <v>4.0</v>
      </c>
      <c r="P128" s="202">
        <v>4.1</v>
      </c>
      <c r="Q128" s="202">
        <v>4.0</v>
      </c>
      <c r="R128" s="202">
        <v>4.1</v>
      </c>
      <c r="S128" s="202">
        <v>4.0</v>
      </c>
      <c r="T128" s="202">
        <v>4.0</v>
      </c>
      <c r="U128" s="202">
        <v>4.0</v>
      </c>
      <c r="V128" s="202">
        <v>4.0</v>
      </c>
      <c r="W128" s="202">
        <v>4.0</v>
      </c>
      <c r="X128" s="202">
        <v>4.0</v>
      </c>
      <c r="Y128" s="202">
        <v>4.1</v>
      </c>
      <c r="Z128" s="202">
        <v>4.0</v>
      </c>
      <c r="AA128" s="202">
        <v>4.0</v>
      </c>
      <c r="AB128" s="202">
        <v>4.0</v>
      </c>
      <c r="AC128" s="202">
        <v>4.1</v>
      </c>
      <c r="AD128" s="203">
        <v>4.0</v>
      </c>
      <c r="AE128" s="203">
        <v>3.9</v>
      </c>
      <c r="AF128" s="204">
        <v>4.0</v>
      </c>
      <c r="AG128" s="204">
        <v>4.0</v>
      </c>
    </row>
    <row r="129" ht="14.25" customHeight="1">
      <c r="A129" s="200" t="s">
        <v>21</v>
      </c>
      <c r="B129" s="201">
        <v>4.0</v>
      </c>
      <c r="C129" s="202">
        <v>4.1</v>
      </c>
      <c r="D129" s="202">
        <v>4.0</v>
      </c>
      <c r="E129" s="202">
        <v>4.0</v>
      </c>
      <c r="F129" s="202">
        <v>3.9</v>
      </c>
      <c r="G129" s="202">
        <v>3.6</v>
      </c>
      <c r="H129" s="202">
        <v>3.9</v>
      </c>
      <c r="I129" s="202">
        <v>4.0</v>
      </c>
      <c r="J129" s="202">
        <v>3.9</v>
      </c>
      <c r="K129" s="202">
        <v>4.0</v>
      </c>
      <c r="L129" s="202">
        <v>4.0</v>
      </c>
      <c r="M129" s="202">
        <v>3.9</v>
      </c>
      <c r="N129" s="202">
        <v>4.0</v>
      </c>
      <c r="O129" s="202">
        <v>4.0</v>
      </c>
      <c r="P129" s="202">
        <v>3.9</v>
      </c>
      <c r="Q129" s="202">
        <v>3.9</v>
      </c>
      <c r="R129" s="202">
        <v>4.1</v>
      </c>
      <c r="S129" s="202">
        <v>4.0</v>
      </c>
      <c r="T129" s="202">
        <v>4.0</v>
      </c>
      <c r="U129" s="202">
        <v>4.0</v>
      </c>
      <c r="V129" s="202">
        <v>4.0</v>
      </c>
      <c r="W129" s="202">
        <v>3.9</v>
      </c>
      <c r="X129" s="202">
        <v>4.0</v>
      </c>
      <c r="Y129" s="202">
        <v>4.0</v>
      </c>
      <c r="Z129" s="202">
        <v>4.0</v>
      </c>
      <c r="AA129" s="202">
        <v>4.0</v>
      </c>
      <c r="AB129" s="202">
        <v>4.0</v>
      </c>
      <c r="AC129" s="202">
        <v>4.1</v>
      </c>
      <c r="AD129" s="203">
        <v>4.0</v>
      </c>
      <c r="AE129" s="203">
        <v>4.0</v>
      </c>
      <c r="AF129" s="204">
        <v>3.9</v>
      </c>
      <c r="AG129" s="204">
        <v>4.0</v>
      </c>
    </row>
    <row r="130" ht="14.25" customHeight="1">
      <c r="A130" s="74" t="s">
        <v>54</v>
      </c>
      <c r="B130" s="78">
        <f t="shared" ref="B130:AG130" si="70">IF((B131="Good"),1,0)</f>
        <v>1</v>
      </c>
      <c r="C130" s="78">
        <f t="shared" si="70"/>
        <v>1</v>
      </c>
      <c r="D130" s="78">
        <f t="shared" si="70"/>
        <v>1</v>
      </c>
      <c r="E130" s="78">
        <f t="shared" si="70"/>
        <v>1</v>
      </c>
      <c r="F130" s="78">
        <f t="shared" si="70"/>
        <v>1</v>
      </c>
      <c r="G130" s="78">
        <f t="shared" si="70"/>
        <v>0</v>
      </c>
      <c r="H130" s="78">
        <f t="shared" si="70"/>
        <v>1</v>
      </c>
      <c r="I130" s="78">
        <f t="shared" si="70"/>
        <v>1</v>
      </c>
      <c r="J130" s="78">
        <f t="shared" si="70"/>
        <v>1</v>
      </c>
      <c r="K130" s="78">
        <f t="shared" si="70"/>
        <v>1</v>
      </c>
      <c r="L130" s="78">
        <f t="shared" si="70"/>
        <v>1</v>
      </c>
      <c r="M130" s="78">
        <f t="shared" si="70"/>
        <v>1</v>
      </c>
      <c r="N130" s="78">
        <f t="shared" si="70"/>
        <v>1</v>
      </c>
      <c r="O130" s="78">
        <f t="shared" si="70"/>
        <v>1</v>
      </c>
      <c r="P130" s="78">
        <f t="shared" si="70"/>
        <v>1</v>
      </c>
      <c r="Q130" s="78">
        <f t="shared" si="70"/>
        <v>1</v>
      </c>
      <c r="R130" s="78">
        <f t="shared" si="70"/>
        <v>1</v>
      </c>
      <c r="S130" s="78">
        <f t="shared" si="70"/>
        <v>1</v>
      </c>
      <c r="T130" s="78">
        <f t="shared" si="70"/>
        <v>1</v>
      </c>
      <c r="U130" s="78">
        <f t="shared" si="70"/>
        <v>1</v>
      </c>
      <c r="V130" s="78">
        <f t="shared" si="70"/>
        <v>1</v>
      </c>
      <c r="W130" s="78">
        <f t="shared" si="70"/>
        <v>1</v>
      </c>
      <c r="X130" s="78">
        <f t="shared" si="70"/>
        <v>1</v>
      </c>
      <c r="Y130" s="78">
        <f t="shared" si="70"/>
        <v>1</v>
      </c>
      <c r="Z130" s="78">
        <f t="shared" si="70"/>
        <v>1</v>
      </c>
      <c r="AA130" s="78">
        <f t="shared" si="70"/>
        <v>1</v>
      </c>
      <c r="AB130" s="78">
        <f t="shared" si="70"/>
        <v>1</v>
      </c>
      <c r="AC130" s="78">
        <f t="shared" si="70"/>
        <v>1</v>
      </c>
      <c r="AD130" s="78">
        <f t="shared" si="70"/>
        <v>1</v>
      </c>
      <c r="AE130" s="78">
        <f t="shared" si="70"/>
        <v>1</v>
      </c>
      <c r="AF130" s="78">
        <f t="shared" si="70"/>
        <v>1</v>
      </c>
      <c r="AG130" s="78">
        <f t="shared" si="70"/>
        <v>1</v>
      </c>
      <c r="AH130" s="165">
        <f>SUM(B130:AF130)/COUNT(B130:AF130)</f>
        <v>0.9677419355</v>
      </c>
    </row>
    <row r="131" ht="14.25" customHeight="1">
      <c r="A131" s="166" t="s">
        <v>55</v>
      </c>
      <c r="B131" s="78" t="str">
        <f t="shared" ref="B131:AG131" si="71">IF(AND((OR(B128&gt;=3.9,B128="")),(OR(B128&lt;=4.1,B128="")),(OR(B129&gt;=3.9,B129="")),(OR(B129&lt;=4.1,B129=""))),"Good","Bad")</f>
        <v>Good</v>
      </c>
      <c r="C131" s="78" t="str">
        <f t="shared" si="71"/>
        <v>Good</v>
      </c>
      <c r="D131" s="78" t="str">
        <f t="shared" si="71"/>
        <v>Good</v>
      </c>
      <c r="E131" s="78" t="str">
        <f t="shared" si="71"/>
        <v>Good</v>
      </c>
      <c r="F131" s="78" t="str">
        <f t="shared" si="71"/>
        <v>Good</v>
      </c>
      <c r="G131" s="78" t="str">
        <f t="shared" si="71"/>
        <v>Bad</v>
      </c>
      <c r="H131" s="78" t="str">
        <f t="shared" si="71"/>
        <v>Good</v>
      </c>
      <c r="I131" s="78" t="str">
        <f t="shared" si="71"/>
        <v>Good</v>
      </c>
      <c r="J131" s="78" t="str">
        <f t="shared" si="71"/>
        <v>Good</v>
      </c>
      <c r="K131" s="78" t="str">
        <f t="shared" si="71"/>
        <v>Good</v>
      </c>
      <c r="L131" s="78" t="str">
        <f t="shared" si="71"/>
        <v>Good</v>
      </c>
      <c r="M131" s="78" t="str">
        <f t="shared" si="71"/>
        <v>Good</v>
      </c>
      <c r="N131" s="78" t="str">
        <f t="shared" si="71"/>
        <v>Good</v>
      </c>
      <c r="O131" s="78" t="str">
        <f t="shared" si="71"/>
        <v>Good</v>
      </c>
      <c r="P131" s="78" t="str">
        <f t="shared" si="71"/>
        <v>Good</v>
      </c>
      <c r="Q131" s="78" t="str">
        <f t="shared" si="71"/>
        <v>Good</v>
      </c>
      <c r="R131" s="78" t="str">
        <f t="shared" si="71"/>
        <v>Good</v>
      </c>
      <c r="S131" s="78" t="str">
        <f t="shared" si="71"/>
        <v>Good</v>
      </c>
      <c r="T131" s="78" t="str">
        <f t="shared" si="71"/>
        <v>Good</v>
      </c>
      <c r="U131" s="78" t="str">
        <f t="shared" si="71"/>
        <v>Good</v>
      </c>
      <c r="V131" s="78" t="str">
        <f t="shared" si="71"/>
        <v>Good</v>
      </c>
      <c r="W131" s="78" t="str">
        <f t="shared" si="71"/>
        <v>Good</v>
      </c>
      <c r="X131" s="78" t="str">
        <f t="shared" si="71"/>
        <v>Good</v>
      </c>
      <c r="Y131" s="78" t="str">
        <f t="shared" si="71"/>
        <v>Good</v>
      </c>
      <c r="Z131" s="78" t="str">
        <f t="shared" si="71"/>
        <v>Good</v>
      </c>
      <c r="AA131" s="78" t="str">
        <f t="shared" si="71"/>
        <v>Good</v>
      </c>
      <c r="AB131" s="78" t="str">
        <f t="shared" si="71"/>
        <v>Good</v>
      </c>
      <c r="AC131" s="78" t="str">
        <f t="shared" si="71"/>
        <v>Good</v>
      </c>
      <c r="AD131" s="78" t="str">
        <f t="shared" si="71"/>
        <v>Good</v>
      </c>
      <c r="AE131" s="78" t="str">
        <f t="shared" si="71"/>
        <v>Good</v>
      </c>
      <c r="AF131" s="78" t="str">
        <f t="shared" si="71"/>
        <v>Good</v>
      </c>
      <c r="AG131" s="78" t="str">
        <f t="shared" si="71"/>
        <v>Good</v>
      </c>
      <c r="AH131" s="167">
        <f>COUNT(B130:AF130)-SUM(B130:AF130)</f>
        <v>1</v>
      </c>
    </row>
    <row r="132" ht="14.25" customHeight="1">
      <c r="A132" s="9"/>
      <c r="B132" s="205" t="s">
        <v>56</v>
      </c>
      <c r="C132" s="205">
        <v>1.0</v>
      </c>
      <c r="D132" s="82">
        <f t="shared" ref="D132:BN132" si="72">C132+1</f>
        <v>2</v>
      </c>
      <c r="E132" s="82">
        <f t="shared" si="72"/>
        <v>3</v>
      </c>
      <c r="F132" s="82">
        <f t="shared" si="72"/>
        <v>4</v>
      </c>
      <c r="G132" s="82">
        <f t="shared" si="72"/>
        <v>5</v>
      </c>
      <c r="H132" s="82">
        <f t="shared" si="72"/>
        <v>6</v>
      </c>
      <c r="I132" s="82">
        <f t="shared" si="72"/>
        <v>7</v>
      </c>
      <c r="J132" s="82">
        <f t="shared" si="72"/>
        <v>8</v>
      </c>
      <c r="K132" s="82">
        <f t="shared" si="72"/>
        <v>9</v>
      </c>
      <c r="L132" s="82">
        <f t="shared" si="72"/>
        <v>10</v>
      </c>
      <c r="M132" s="82">
        <f t="shared" si="72"/>
        <v>11</v>
      </c>
      <c r="N132" s="82">
        <f t="shared" si="72"/>
        <v>12</v>
      </c>
      <c r="O132" s="82">
        <f t="shared" si="72"/>
        <v>13</v>
      </c>
      <c r="P132" s="82">
        <f t="shared" si="72"/>
        <v>14</v>
      </c>
      <c r="Q132" s="82">
        <f t="shared" si="72"/>
        <v>15</v>
      </c>
      <c r="R132" s="82">
        <f t="shared" si="72"/>
        <v>16</v>
      </c>
      <c r="S132" s="82">
        <f t="shared" si="72"/>
        <v>17</v>
      </c>
      <c r="T132" s="82">
        <f t="shared" si="72"/>
        <v>18</v>
      </c>
      <c r="U132" s="82">
        <f t="shared" si="72"/>
        <v>19</v>
      </c>
      <c r="V132" s="82">
        <f t="shared" si="72"/>
        <v>20</v>
      </c>
      <c r="W132" s="82">
        <f t="shared" si="72"/>
        <v>21</v>
      </c>
      <c r="X132" s="82">
        <f t="shared" si="72"/>
        <v>22</v>
      </c>
      <c r="Y132" s="82">
        <f t="shared" si="72"/>
        <v>23</v>
      </c>
      <c r="Z132" s="82">
        <f t="shared" si="72"/>
        <v>24</v>
      </c>
      <c r="AA132" s="82">
        <f t="shared" si="72"/>
        <v>25</v>
      </c>
      <c r="AB132" s="82">
        <f t="shared" si="72"/>
        <v>26</v>
      </c>
      <c r="AC132" s="82">
        <f t="shared" si="72"/>
        <v>27</v>
      </c>
      <c r="AD132" s="82">
        <f t="shared" si="72"/>
        <v>28</v>
      </c>
      <c r="AE132" s="82">
        <f t="shared" si="72"/>
        <v>29</v>
      </c>
      <c r="AF132" s="82">
        <f t="shared" si="72"/>
        <v>30</v>
      </c>
      <c r="AG132" s="82">
        <f t="shared" si="72"/>
        <v>31</v>
      </c>
      <c r="AH132" s="82">
        <f t="shared" si="72"/>
        <v>32</v>
      </c>
      <c r="AI132" s="82">
        <f t="shared" si="72"/>
        <v>33</v>
      </c>
      <c r="AJ132" s="82">
        <f t="shared" si="72"/>
        <v>34</v>
      </c>
      <c r="AK132" s="82">
        <f t="shared" si="72"/>
        <v>35</v>
      </c>
      <c r="AL132" s="82">
        <f t="shared" si="72"/>
        <v>36</v>
      </c>
      <c r="AM132" s="82">
        <f t="shared" si="72"/>
        <v>37</v>
      </c>
      <c r="AN132" s="82">
        <f t="shared" si="72"/>
        <v>38</v>
      </c>
      <c r="AO132" s="82">
        <f t="shared" si="72"/>
        <v>39</v>
      </c>
      <c r="AP132" s="82">
        <f t="shared" si="72"/>
        <v>40</v>
      </c>
      <c r="AQ132" s="82">
        <f t="shared" si="72"/>
        <v>41</v>
      </c>
      <c r="AR132" s="82">
        <f t="shared" si="72"/>
        <v>42</v>
      </c>
      <c r="AS132" s="82">
        <f t="shared" si="72"/>
        <v>43</v>
      </c>
      <c r="AT132" s="82">
        <f t="shared" si="72"/>
        <v>44</v>
      </c>
      <c r="AU132" s="82">
        <f t="shared" si="72"/>
        <v>45</v>
      </c>
      <c r="AV132" s="82">
        <f t="shared" si="72"/>
        <v>46</v>
      </c>
      <c r="AW132" s="82">
        <f t="shared" si="72"/>
        <v>47</v>
      </c>
      <c r="AX132" s="82">
        <f t="shared" si="72"/>
        <v>48</v>
      </c>
      <c r="AY132" s="82">
        <f t="shared" si="72"/>
        <v>49</v>
      </c>
      <c r="AZ132" s="82">
        <f t="shared" si="72"/>
        <v>50</v>
      </c>
      <c r="BA132" s="82">
        <f t="shared" si="72"/>
        <v>51</v>
      </c>
      <c r="BB132" s="82">
        <f t="shared" si="72"/>
        <v>52</v>
      </c>
      <c r="BC132" s="82">
        <f t="shared" si="72"/>
        <v>53</v>
      </c>
      <c r="BD132" s="82">
        <f t="shared" si="72"/>
        <v>54</v>
      </c>
      <c r="BE132" s="82">
        <f t="shared" si="72"/>
        <v>55</v>
      </c>
      <c r="BF132" s="82">
        <f t="shared" si="72"/>
        <v>56</v>
      </c>
      <c r="BG132" s="82">
        <f t="shared" si="72"/>
        <v>57</v>
      </c>
      <c r="BH132" s="82">
        <f t="shared" si="72"/>
        <v>58</v>
      </c>
      <c r="BI132" s="82">
        <f t="shared" si="72"/>
        <v>59</v>
      </c>
      <c r="BJ132" s="82">
        <f t="shared" si="72"/>
        <v>60</v>
      </c>
      <c r="BK132" s="82">
        <f t="shared" si="72"/>
        <v>61</v>
      </c>
      <c r="BL132" s="82">
        <f t="shared" si="72"/>
        <v>62</v>
      </c>
      <c r="BM132" s="82">
        <f t="shared" si="72"/>
        <v>63</v>
      </c>
      <c r="BN132" s="82">
        <f t="shared" si="72"/>
        <v>64</v>
      </c>
    </row>
    <row r="133" ht="14.25" customHeight="1">
      <c r="A133" s="206"/>
      <c r="B133" s="207" t="s">
        <v>28</v>
      </c>
      <c r="C133" s="208">
        <v>4.0</v>
      </c>
      <c r="D133" s="209" t="s">
        <v>57</v>
      </c>
      <c r="E133" s="210">
        <v>0.1</v>
      </c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</row>
    <row r="134" ht="14.25" customHeight="1">
      <c r="A134" s="211" t="s">
        <v>97</v>
      </c>
      <c r="B134" s="212" t="s">
        <v>59</v>
      </c>
      <c r="C134" s="213">
        <f t="shared" ref="C134:AH134" si="73">B128</f>
        <v>4.1</v>
      </c>
      <c r="D134" s="213">
        <f t="shared" si="73"/>
        <v>4</v>
      </c>
      <c r="E134" s="213">
        <f t="shared" si="73"/>
        <v>4</v>
      </c>
      <c r="F134" s="213">
        <f t="shared" si="73"/>
        <v>4</v>
      </c>
      <c r="G134" s="213">
        <f t="shared" si="73"/>
        <v>4</v>
      </c>
      <c r="H134" s="213">
        <f t="shared" si="73"/>
        <v>3.8</v>
      </c>
      <c r="I134" s="213">
        <f t="shared" si="73"/>
        <v>3.9</v>
      </c>
      <c r="J134" s="213">
        <f t="shared" si="73"/>
        <v>4</v>
      </c>
      <c r="K134" s="213">
        <f t="shared" si="73"/>
        <v>4</v>
      </c>
      <c r="L134" s="213">
        <f t="shared" si="73"/>
        <v>4</v>
      </c>
      <c r="M134" s="213">
        <f t="shared" si="73"/>
        <v>4.1</v>
      </c>
      <c r="N134" s="213">
        <f t="shared" si="73"/>
        <v>4.1</v>
      </c>
      <c r="O134" s="213">
        <f t="shared" si="73"/>
        <v>4</v>
      </c>
      <c r="P134" s="213">
        <f t="shared" si="73"/>
        <v>4</v>
      </c>
      <c r="Q134" s="213">
        <f t="shared" si="73"/>
        <v>4.1</v>
      </c>
      <c r="R134" s="213">
        <f t="shared" si="73"/>
        <v>4</v>
      </c>
      <c r="S134" s="213">
        <f t="shared" si="73"/>
        <v>4.1</v>
      </c>
      <c r="T134" s="213">
        <f t="shared" si="73"/>
        <v>4</v>
      </c>
      <c r="U134" s="213">
        <f t="shared" si="73"/>
        <v>4</v>
      </c>
      <c r="V134" s="213">
        <f t="shared" si="73"/>
        <v>4</v>
      </c>
      <c r="W134" s="213">
        <f t="shared" si="73"/>
        <v>4</v>
      </c>
      <c r="X134" s="213">
        <f t="shared" si="73"/>
        <v>4</v>
      </c>
      <c r="Y134" s="213">
        <f t="shared" si="73"/>
        <v>4</v>
      </c>
      <c r="Z134" s="213">
        <f t="shared" si="73"/>
        <v>4.1</v>
      </c>
      <c r="AA134" s="213">
        <f t="shared" si="73"/>
        <v>4</v>
      </c>
      <c r="AB134" s="213">
        <f t="shared" si="73"/>
        <v>4</v>
      </c>
      <c r="AC134" s="213">
        <f t="shared" si="73"/>
        <v>4</v>
      </c>
      <c r="AD134" s="213">
        <f t="shared" si="73"/>
        <v>4.1</v>
      </c>
      <c r="AE134" s="213">
        <f t="shared" si="73"/>
        <v>4</v>
      </c>
      <c r="AF134" s="213">
        <f t="shared" si="73"/>
        <v>3.9</v>
      </c>
      <c r="AG134" s="213">
        <f t="shared" si="73"/>
        <v>4</v>
      </c>
      <c r="AH134" s="213">
        <f t="shared" si="73"/>
        <v>4</v>
      </c>
      <c r="AI134" s="213">
        <f t="shared" ref="AI134:BN134" si="74">B129</f>
        <v>4</v>
      </c>
      <c r="AJ134" s="213">
        <f t="shared" si="74"/>
        <v>4.1</v>
      </c>
      <c r="AK134" s="213">
        <f t="shared" si="74"/>
        <v>4</v>
      </c>
      <c r="AL134" s="213">
        <f t="shared" si="74"/>
        <v>4</v>
      </c>
      <c r="AM134" s="213">
        <f t="shared" si="74"/>
        <v>3.9</v>
      </c>
      <c r="AN134" s="213">
        <f t="shared" si="74"/>
        <v>3.6</v>
      </c>
      <c r="AO134" s="213">
        <f t="shared" si="74"/>
        <v>3.9</v>
      </c>
      <c r="AP134" s="213">
        <f t="shared" si="74"/>
        <v>4</v>
      </c>
      <c r="AQ134" s="213">
        <f t="shared" si="74"/>
        <v>3.9</v>
      </c>
      <c r="AR134" s="213">
        <f t="shared" si="74"/>
        <v>4</v>
      </c>
      <c r="AS134" s="213">
        <f t="shared" si="74"/>
        <v>4</v>
      </c>
      <c r="AT134" s="213">
        <f t="shared" si="74"/>
        <v>3.9</v>
      </c>
      <c r="AU134" s="213">
        <f t="shared" si="74"/>
        <v>4</v>
      </c>
      <c r="AV134" s="213">
        <f t="shared" si="74"/>
        <v>4</v>
      </c>
      <c r="AW134" s="213">
        <f t="shared" si="74"/>
        <v>3.9</v>
      </c>
      <c r="AX134" s="213">
        <f t="shared" si="74"/>
        <v>3.9</v>
      </c>
      <c r="AY134" s="213">
        <f t="shared" si="74"/>
        <v>4.1</v>
      </c>
      <c r="AZ134" s="213">
        <f t="shared" si="74"/>
        <v>4</v>
      </c>
      <c r="BA134" s="213">
        <f t="shared" si="74"/>
        <v>4</v>
      </c>
      <c r="BB134" s="213">
        <f t="shared" si="74"/>
        <v>4</v>
      </c>
      <c r="BC134" s="213">
        <f t="shared" si="74"/>
        <v>4</v>
      </c>
      <c r="BD134" s="213">
        <f t="shared" si="74"/>
        <v>3.9</v>
      </c>
      <c r="BE134" s="213">
        <f t="shared" si="74"/>
        <v>4</v>
      </c>
      <c r="BF134" s="213">
        <f t="shared" si="74"/>
        <v>4</v>
      </c>
      <c r="BG134" s="213">
        <f t="shared" si="74"/>
        <v>4</v>
      </c>
      <c r="BH134" s="213">
        <f t="shared" si="74"/>
        <v>4</v>
      </c>
      <c r="BI134" s="213">
        <f t="shared" si="74"/>
        <v>4</v>
      </c>
      <c r="BJ134" s="213">
        <f t="shared" si="74"/>
        <v>4.1</v>
      </c>
      <c r="BK134" s="213">
        <f t="shared" si="74"/>
        <v>4</v>
      </c>
      <c r="BL134" s="213">
        <f t="shared" si="74"/>
        <v>4</v>
      </c>
      <c r="BM134" s="213">
        <f t="shared" si="74"/>
        <v>3.9</v>
      </c>
      <c r="BN134" s="213">
        <f t="shared" si="74"/>
        <v>4</v>
      </c>
    </row>
    <row r="135" ht="14.25" customHeight="1">
      <c r="A135" s="93"/>
      <c r="B135" s="214" t="s">
        <v>60</v>
      </c>
      <c r="C135" s="215">
        <f>C133</f>
        <v>4</v>
      </c>
      <c r="D135" s="215">
        <f t="shared" ref="D135:BN135" si="75">C135</f>
        <v>4</v>
      </c>
      <c r="E135" s="215">
        <f t="shared" si="75"/>
        <v>4</v>
      </c>
      <c r="F135" s="215">
        <f t="shared" si="75"/>
        <v>4</v>
      </c>
      <c r="G135" s="215">
        <f t="shared" si="75"/>
        <v>4</v>
      </c>
      <c r="H135" s="215">
        <f t="shared" si="75"/>
        <v>4</v>
      </c>
      <c r="I135" s="215">
        <f t="shared" si="75"/>
        <v>4</v>
      </c>
      <c r="J135" s="215">
        <f t="shared" si="75"/>
        <v>4</v>
      </c>
      <c r="K135" s="215">
        <f t="shared" si="75"/>
        <v>4</v>
      </c>
      <c r="L135" s="215">
        <f t="shared" si="75"/>
        <v>4</v>
      </c>
      <c r="M135" s="215">
        <f t="shared" si="75"/>
        <v>4</v>
      </c>
      <c r="N135" s="215">
        <f t="shared" si="75"/>
        <v>4</v>
      </c>
      <c r="O135" s="215">
        <f t="shared" si="75"/>
        <v>4</v>
      </c>
      <c r="P135" s="215">
        <f t="shared" si="75"/>
        <v>4</v>
      </c>
      <c r="Q135" s="215">
        <f t="shared" si="75"/>
        <v>4</v>
      </c>
      <c r="R135" s="215">
        <f t="shared" si="75"/>
        <v>4</v>
      </c>
      <c r="S135" s="215">
        <f t="shared" si="75"/>
        <v>4</v>
      </c>
      <c r="T135" s="215">
        <f t="shared" si="75"/>
        <v>4</v>
      </c>
      <c r="U135" s="215">
        <f t="shared" si="75"/>
        <v>4</v>
      </c>
      <c r="V135" s="215">
        <f t="shared" si="75"/>
        <v>4</v>
      </c>
      <c r="W135" s="215">
        <f t="shared" si="75"/>
        <v>4</v>
      </c>
      <c r="X135" s="215">
        <f t="shared" si="75"/>
        <v>4</v>
      </c>
      <c r="Y135" s="215">
        <f t="shared" si="75"/>
        <v>4</v>
      </c>
      <c r="Z135" s="215">
        <f t="shared" si="75"/>
        <v>4</v>
      </c>
      <c r="AA135" s="215">
        <f t="shared" si="75"/>
        <v>4</v>
      </c>
      <c r="AB135" s="215">
        <f t="shared" si="75"/>
        <v>4</v>
      </c>
      <c r="AC135" s="215">
        <f t="shared" si="75"/>
        <v>4</v>
      </c>
      <c r="AD135" s="215">
        <f t="shared" si="75"/>
        <v>4</v>
      </c>
      <c r="AE135" s="215">
        <f t="shared" si="75"/>
        <v>4</v>
      </c>
      <c r="AF135" s="215">
        <f t="shared" si="75"/>
        <v>4</v>
      </c>
      <c r="AG135" s="215">
        <f t="shared" si="75"/>
        <v>4</v>
      </c>
      <c r="AH135" s="215">
        <f t="shared" si="75"/>
        <v>4</v>
      </c>
      <c r="AI135" s="215">
        <f t="shared" si="75"/>
        <v>4</v>
      </c>
      <c r="AJ135" s="215">
        <f t="shared" si="75"/>
        <v>4</v>
      </c>
      <c r="AK135" s="215">
        <f t="shared" si="75"/>
        <v>4</v>
      </c>
      <c r="AL135" s="215">
        <f t="shared" si="75"/>
        <v>4</v>
      </c>
      <c r="AM135" s="215">
        <f t="shared" si="75"/>
        <v>4</v>
      </c>
      <c r="AN135" s="215">
        <f t="shared" si="75"/>
        <v>4</v>
      </c>
      <c r="AO135" s="215">
        <f t="shared" si="75"/>
        <v>4</v>
      </c>
      <c r="AP135" s="215">
        <f t="shared" si="75"/>
        <v>4</v>
      </c>
      <c r="AQ135" s="215">
        <f t="shared" si="75"/>
        <v>4</v>
      </c>
      <c r="AR135" s="215">
        <f t="shared" si="75"/>
        <v>4</v>
      </c>
      <c r="AS135" s="215">
        <f t="shared" si="75"/>
        <v>4</v>
      </c>
      <c r="AT135" s="215">
        <f t="shared" si="75"/>
        <v>4</v>
      </c>
      <c r="AU135" s="215">
        <f t="shared" si="75"/>
        <v>4</v>
      </c>
      <c r="AV135" s="215">
        <f t="shared" si="75"/>
        <v>4</v>
      </c>
      <c r="AW135" s="215">
        <f t="shared" si="75"/>
        <v>4</v>
      </c>
      <c r="AX135" s="215">
        <f t="shared" si="75"/>
        <v>4</v>
      </c>
      <c r="AY135" s="215">
        <f t="shared" si="75"/>
        <v>4</v>
      </c>
      <c r="AZ135" s="215">
        <f t="shared" si="75"/>
        <v>4</v>
      </c>
      <c r="BA135" s="215">
        <f t="shared" si="75"/>
        <v>4</v>
      </c>
      <c r="BB135" s="215">
        <f t="shared" si="75"/>
        <v>4</v>
      </c>
      <c r="BC135" s="215">
        <f t="shared" si="75"/>
        <v>4</v>
      </c>
      <c r="BD135" s="215">
        <f t="shared" si="75"/>
        <v>4</v>
      </c>
      <c r="BE135" s="215">
        <f t="shared" si="75"/>
        <v>4</v>
      </c>
      <c r="BF135" s="215">
        <f t="shared" si="75"/>
        <v>4</v>
      </c>
      <c r="BG135" s="215">
        <f t="shared" si="75"/>
        <v>4</v>
      </c>
      <c r="BH135" s="215">
        <f t="shared" si="75"/>
        <v>4</v>
      </c>
      <c r="BI135" s="215">
        <f t="shared" si="75"/>
        <v>4</v>
      </c>
      <c r="BJ135" s="215">
        <f t="shared" si="75"/>
        <v>4</v>
      </c>
      <c r="BK135" s="215">
        <f t="shared" si="75"/>
        <v>4</v>
      </c>
      <c r="BL135" s="215">
        <f t="shared" si="75"/>
        <v>4</v>
      </c>
      <c r="BM135" s="215">
        <f t="shared" si="75"/>
        <v>4</v>
      </c>
      <c r="BN135" s="215">
        <f t="shared" si="75"/>
        <v>4</v>
      </c>
    </row>
    <row r="136" ht="14.25" customHeight="1">
      <c r="A136" s="93"/>
      <c r="B136" s="214" t="s">
        <v>61</v>
      </c>
      <c r="C136" s="215">
        <f>C133+E133</f>
        <v>4.1</v>
      </c>
      <c r="D136" s="215">
        <f t="shared" ref="D136:BN136" si="76">C136</f>
        <v>4.1</v>
      </c>
      <c r="E136" s="215">
        <f t="shared" si="76"/>
        <v>4.1</v>
      </c>
      <c r="F136" s="215">
        <f t="shared" si="76"/>
        <v>4.1</v>
      </c>
      <c r="G136" s="215">
        <f t="shared" si="76"/>
        <v>4.1</v>
      </c>
      <c r="H136" s="215">
        <f t="shared" si="76"/>
        <v>4.1</v>
      </c>
      <c r="I136" s="215">
        <f t="shared" si="76"/>
        <v>4.1</v>
      </c>
      <c r="J136" s="215">
        <f t="shared" si="76"/>
        <v>4.1</v>
      </c>
      <c r="K136" s="215">
        <f t="shared" si="76"/>
        <v>4.1</v>
      </c>
      <c r="L136" s="215">
        <f t="shared" si="76"/>
        <v>4.1</v>
      </c>
      <c r="M136" s="215">
        <f t="shared" si="76"/>
        <v>4.1</v>
      </c>
      <c r="N136" s="215">
        <f t="shared" si="76"/>
        <v>4.1</v>
      </c>
      <c r="O136" s="215">
        <f t="shared" si="76"/>
        <v>4.1</v>
      </c>
      <c r="P136" s="215">
        <f t="shared" si="76"/>
        <v>4.1</v>
      </c>
      <c r="Q136" s="215">
        <f t="shared" si="76"/>
        <v>4.1</v>
      </c>
      <c r="R136" s="215">
        <f t="shared" si="76"/>
        <v>4.1</v>
      </c>
      <c r="S136" s="215">
        <f t="shared" si="76"/>
        <v>4.1</v>
      </c>
      <c r="T136" s="215">
        <f t="shared" si="76"/>
        <v>4.1</v>
      </c>
      <c r="U136" s="215">
        <f t="shared" si="76"/>
        <v>4.1</v>
      </c>
      <c r="V136" s="215">
        <f t="shared" si="76"/>
        <v>4.1</v>
      </c>
      <c r="W136" s="215">
        <f t="shared" si="76"/>
        <v>4.1</v>
      </c>
      <c r="X136" s="215">
        <f t="shared" si="76"/>
        <v>4.1</v>
      </c>
      <c r="Y136" s="215">
        <f t="shared" si="76"/>
        <v>4.1</v>
      </c>
      <c r="Z136" s="215">
        <f t="shared" si="76"/>
        <v>4.1</v>
      </c>
      <c r="AA136" s="215">
        <f t="shared" si="76"/>
        <v>4.1</v>
      </c>
      <c r="AB136" s="215">
        <f t="shared" si="76"/>
        <v>4.1</v>
      </c>
      <c r="AC136" s="215">
        <f t="shared" si="76"/>
        <v>4.1</v>
      </c>
      <c r="AD136" s="215">
        <f t="shared" si="76"/>
        <v>4.1</v>
      </c>
      <c r="AE136" s="215">
        <f t="shared" si="76"/>
        <v>4.1</v>
      </c>
      <c r="AF136" s="215">
        <f t="shared" si="76"/>
        <v>4.1</v>
      </c>
      <c r="AG136" s="215">
        <f t="shared" si="76"/>
        <v>4.1</v>
      </c>
      <c r="AH136" s="215">
        <f t="shared" si="76"/>
        <v>4.1</v>
      </c>
      <c r="AI136" s="215">
        <f t="shared" si="76"/>
        <v>4.1</v>
      </c>
      <c r="AJ136" s="215">
        <f t="shared" si="76"/>
        <v>4.1</v>
      </c>
      <c r="AK136" s="215">
        <f t="shared" si="76"/>
        <v>4.1</v>
      </c>
      <c r="AL136" s="215">
        <f t="shared" si="76"/>
        <v>4.1</v>
      </c>
      <c r="AM136" s="215">
        <f t="shared" si="76"/>
        <v>4.1</v>
      </c>
      <c r="AN136" s="215">
        <f t="shared" si="76"/>
        <v>4.1</v>
      </c>
      <c r="AO136" s="215">
        <f t="shared" si="76"/>
        <v>4.1</v>
      </c>
      <c r="AP136" s="215">
        <f t="shared" si="76"/>
        <v>4.1</v>
      </c>
      <c r="AQ136" s="215">
        <f t="shared" si="76"/>
        <v>4.1</v>
      </c>
      <c r="AR136" s="215">
        <f t="shared" si="76"/>
        <v>4.1</v>
      </c>
      <c r="AS136" s="215">
        <f t="shared" si="76"/>
        <v>4.1</v>
      </c>
      <c r="AT136" s="215">
        <f t="shared" si="76"/>
        <v>4.1</v>
      </c>
      <c r="AU136" s="215">
        <f t="shared" si="76"/>
        <v>4.1</v>
      </c>
      <c r="AV136" s="215">
        <f t="shared" si="76"/>
        <v>4.1</v>
      </c>
      <c r="AW136" s="215">
        <f t="shared" si="76"/>
        <v>4.1</v>
      </c>
      <c r="AX136" s="215">
        <f t="shared" si="76"/>
        <v>4.1</v>
      </c>
      <c r="AY136" s="215">
        <f t="shared" si="76"/>
        <v>4.1</v>
      </c>
      <c r="AZ136" s="215">
        <f t="shared" si="76"/>
        <v>4.1</v>
      </c>
      <c r="BA136" s="215">
        <f t="shared" si="76"/>
        <v>4.1</v>
      </c>
      <c r="BB136" s="215">
        <f t="shared" si="76"/>
        <v>4.1</v>
      </c>
      <c r="BC136" s="215">
        <f t="shared" si="76"/>
        <v>4.1</v>
      </c>
      <c r="BD136" s="215">
        <f t="shared" si="76"/>
        <v>4.1</v>
      </c>
      <c r="BE136" s="215">
        <f t="shared" si="76"/>
        <v>4.1</v>
      </c>
      <c r="BF136" s="215">
        <f t="shared" si="76"/>
        <v>4.1</v>
      </c>
      <c r="BG136" s="215">
        <f t="shared" si="76"/>
        <v>4.1</v>
      </c>
      <c r="BH136" s="215">
        <f t="shared" si="76"/>
        <v>4.1</v>
      </c>
      <c r="BI136" s="215">
        <f t="shared" si="76"/>
        <v>4.1</v>
      </c>
      <c r="BJ136" s="215">
        <f t="shared" si="76"/>
        <v>4.1</v>
      </c>
      <c r="BK136" s="215">
        <f t="shared" si="76"/>
        <v>4.1</v>
      </c>
      <c r="BL136" s="215">
        <f t="shared" si="76"/>
        <v>4.1</v>
      </c>
      <c r="BM136" s="215">
        <f t="shared" si="76"/>
        <v>4.1</v>
      </c>
      <c r="BN136" s="215">
        <f t="shared" si="76"/>
        <v>4.1</v>
      </c>
    </row>
    <row r="137" ht="14.25" customHeight="1">
      <c r="A137" s="96"/>
      <c r="B137" s="216" t="s">
        <v>62</v>
      </c>
      <c r="C137" s="217">
        <f>C133-E133</f>
        <v>3.9</v>
      </c>
      <c r="D137" s="217">
        <f t="shared" ref="D137:BN137" si="77">C137</f>
        <v>3.9</v>
      </c>
      <c r="E137" s="217">
        <f t="shared" si="77"/>
        <v>3.9</v>
      </c>
      <c r="F137" s="217">
        <f t="shared" si="77"/>
        <v>3.9</v>
      </c>
      <c r="G137" s="217">
        <f t="shared" si="77"/>
        <v>3.9</v>
      </c>
      <c r="H137" s="217">
        <f t="shared" si="77"/>
        <v>3.9</v>
      </c>
      <c r="I137" s="217">
        <f t="shared" si="77"/>
        <v>3.9</v>
      </c>
      <c r="J137" s="217">
        <f t="shared" si="77"/>
        <v>3.9</v>
      </c>
      <c r="K137" s="217">
        <f t="shared" si="77"/>
        <v>3.9</v>
      </c>
      <c r="L137" s="217">
        <f t="shared" si="77"/>
        <v>3.9</v>
      </c>
      <c r="M137" s="217">
        <f t="shared" si="77"/>
        <v>3.9</v>
      </c>
      <c r="N137" s="217">
        <f t="shared" si="77"/>
        <v>3.9</v>
      </c>
      <c r="O137" s="217">
        <f t="shared" si="77"/>
        <v>3.9</v>
      </c>
      <c r="P137" s="217">
        <f t="shared" si="77"/>
        <v>3.9</v>
      </c>
      <c r="Q137" s="217">
        <f t="shared" si="77"/>
        <v>3.9</v>
      </c>
      <c r="R137" s="217">
        <f t="shared" si="77"/>
        <v>3.9</v>
      </c>
      <c r="S137" s="217">
        <f t="shared" si="77"/>
        <v>3.9</v>
      </c>
      <c r="T137" s="217">
        <f t="shared" si="77"/>
        <v>3.9</v>
      </c>
      <c r="U137" s="217">
        <f t="shared" si="77"/>
        <v>3.9</v>
      </c>
      <c r="V137" s="217">
        <f t="shared" si="77"/>
        <v>3.9</v>
      </c>
      <c r="W137" s="217">
        <f t="shared" si="77"/>
        <v>3.9</v>
      </c>
      <c r="X137" s="217">
        <f t="shared" si="77"/>
        <v>3.9</v>
      </c>
      <c r="Y137" s="217">
        <f t="shared" si="77"/>
        <v>3.9</v>
      </c>
      <c r="Z137" s="217">
        <f t="shared" si="77"/>
        <v>3.9</v>
      </c>
      <c r="AA137" s="217">
        <f t="shared" si="77"/>
        <v>3.9</v>
      </c>
      <c r="AB137" s="217">
        <f t="shared" si="77"/>
        <v>3.9</v>
      </c>
      <c r="AC137" s="217">
        <f t="shared" si="77"/>
        <v>3.9</v>
      </c>
      <c r="AD137" s="217">
        <f t="shared" si="77"/>
        <v>3.9</v>
      </c>
      <c r="AE137" s="217">
        <f t="shared" si="77"/>
        <v>3.9</v>
      </c>
      <c r="AF137" s="217">
        <f t="shared" si="77"/>
        <v>3.9</v>
      </c>
      <c r="AG137" s="217">
        <f t="shared" si="77"/>
        <v>3.9</v>
      </c>
      <c r="AH137" s="217">
        <f t="shared" si="77"/>
        <v>3.9</v>
      </c>
      <c r="AI137" s="217">
        <f t="shared" si="77"/>
        <v>3.9</v>
      </c>
      <c r="AJ137" s="217">
        <f t="shared" si="77"/>
        <v>3.9</v>
      </c>
      <c r="AK137" s="217">
        <f t="shared" si="77"/>
        <v>3.9</v>
      </c>
      <c r="AL137" s="217">
        <f t="shared" si="77"/>
        <v>3.9</v>
      </c>
      <c r="AM137" s="217">
        <f t="shared" si="77"/>
        <v>3.9</v>
      </c>
      <c r="AN137" s="217">
        <f t="shared" si="77"/>
        <v>3.9</v>
      </c>
      <c r="AO137" s="217">
        <f t="shared" si="77"/>
        <v>3.9</v>
      </c>
      <c r="AP137" s="217">
        <f t="shared" si="77"/>
        <v>3.9</v>
      </c>
      <c r="AQ137" s="217">
        <f t="shared" si="77"/>
        <v>3.9</v>
      </c>
      <c r="AR137" s="217">
        <f t="shared" si="77"/>
        <v>3.9</v>
      </c>
      <c r="AS137" s="217">
        <f t="shared" si="77"/>
        <v>3.9</v>
      </c>
      <c r="AT137" s="217">
        <f t="shared" si="77"/>
        <v>3.9</v>
      </c>
      <c r="AU137" s="217">
        <f t="shared" si="77"/>
        <v>3.9</v>
      </c>
      <c r="AV137" s="217">
        <f t="shared" si="77"/>
        <v>3.9</v>
      </c>
      <c r="AW137" s="217">
        <f t="shared" si="77"/>
        <v>3.9</v>
      </c>
      <c r="AX137" s="217">
        <f t="shared" si="77"/>
        <v>3.9</v>
      </c>
      <c r="AY137" s="217">
        <f t="shared" si="77"/>
        <v>3.9</v>
      </c>
      <c r="AZ137" s="217">
        <f t="shared" si="77"/>
        <v>3.9</v>
      </c>
      <c r="BA137" s="217">
        <f t="shared" si="77"/>
        <v>3.9</v>
      </c>
      <c r="BB137" s="217">
        <f t="shared" si="77"/>
        <v>3.9</v>
      </c>
      <c r="BC137" s="217">
        <f t="shared" si="77"/>
        <v>3.9</v>
      </c>
      <c r="BD137" s="217">
        <f t="shared" si="77"/>
        <v>3.9</v>
      </c>
      <c r="BE137" s="217">
        <f t="shared" si="77"/>
        <v>3.9</v>
      </c>
      <c r="BF137" s="217">
        <f t="shared" si="77"/>
        <v>3.9</v>
      </c>
      <c r="BG137" s="217">
        <f t="shared" si="77"/>
        <v>3.9</v>
      </c>
      <c r="BH137" s="217">
        <f t="shared" si="77"/>
        <v>3.9</v>
      </c>
      <c r="BI137" s="217">
        <f t="shared" si="77"/>
        <v>3.9</v>
      </c>
      <c r="BJ137" s="217">
        <f t="shared" si="77"/>
        <v>3.9</v>
      </c>
      <c r="BK137" s="217">
        <f t="shared" si="77"/>
        <v>3.9</v>
      </c>
      <c r="BL137" s="217">
        <f t="shared" si="77"/>
        <v>3.9</v>
      </c>
      <c r="BM137" s="217">
        <f t="shared" si="77"/>
        <v>3.9</v>
      </c>
      <c r="BN137" s="217">
        <f t="shared" si="77"/>
        <v>3.9</v>
      </c>
    </row>
    <row r="138" ht="14.25" customHeight="1">
      <c r="A138" s="218"/>
      <c r="B138" s="219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</row>
    <row r="139" ht="14.25" customHeight="1">
      <c r="A139" s="218"/>
      <c r="B139" s="219"/>
      <c r="C139" s="207" t="s">
        <v>63</v>
      </c>
      <c r="D139" s="210">
        <v>1.88</v>
      </c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  <c r="AE139" s="220"/>
      <c r="AF139" s="220"/>
      <c r="AG139" s="220"/>
      <c r="AH139" s="220"/>
      <c r="AI139" s="220"/>
      <c r="AJ139" s="220"/>
      <c r="AK139" s="220"/>
      <c r="AL139" s="220"/>
      <c r="AM139" s="220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1"/>
      <c r="BD139" s="221"/>
      <c r="BE139" s="221"/>
      <c r="BF139" s="221"/>
      <c r="BG139" s="221"/>
      <c r="BH139" s="221"/>
      <c r="BI139" s="221"/>
      <c r="BJ139" s="221"/>
      <c r="BK139" s="221"/>
      <c r="BL139" s="221"/>
      <c r="BM139" s="221"/>
      <c r="BN139" s="221"/>
    </row>
    <row r="140" ht="14.25" customHeight="1">
      <c r="A140" s="211" t="s">
        <v>98</v>
      </c>
      <c r="B140" s="207" t="s">
        <v>65</v>
      </c>
      <c r="C140" s="222">
        <f>average(B128:C129)</f>
        <v>4.05</v>
      </c>
      <c r="D140" s="213">
        <f>average(D128:E129)</f>
        <v>4</v>
      </c>
      <c r="E140" s="213">
        <f>average(F128:G129)</f>
        <v>3.825</v>
      </c>
      <c r="F140" s="213">
        <f>average(H128:I129)</f>
        <v>3.95</v>
      </c>
      <c r="G140" s="213">
        <f>average(J128:K129)</f>
        <v>3.975</v>
      </c>
      <c r="H140" s="213">
        <f>average(L128:M129)</f>
        <v>4.025</v>
      </c>
      <c r="I140" s="213">
        <f>average(N128:O129)</f>
        <v>4</v>
      </c>
      <c r="J140" s="213">
        <f>average(P128:Q129)</f>
        <v>3.975</v>
      </c>
      <c r="K140" s="213">
        <f>average(R128:S129)</f>
        <v>4.05</v>
      </c>
      <c r="L140" s="213">
        <f>average(T128:U129)</f>
        <v>4</v>
      </c>
      <c r="M140" s="213">
        <f>AVERAGE(V128:W129)</f>
        <v>3.975</v>
      </c>
      <c r="N140" s="213">
        <f>average(X128:Y129)</f>
        <v>4.025</v>
      </c>
      <c r="O140" s="213">
        <f>average(Z128:AA129)</f>
        <v>4</v>
      </c>
      <c r="P140" s="213">
        <f>average(AB128:AC129)</f>
        <v>4.05</v>
      </c>
      <c r="Q140" s="213">
        <f>average(AD128:AE129)</f>
        <v>3.975</v>
      </c>
      <c r="R140" s="213">
        <f>AVERAGE(AF128:AG129)</f>
        <v>3.975</v>
      </c>
      <c r="S140" s="220"/>
      <c r="T140" s="220"/>
      <c r="U140" s="220"/>
      <c r="V140" s="220"/>
      <c r="W140" s="220"/>
      <c r="X140" s="220"/>
      <c r="Y140" s="220"/>
      <c r="Z140" s="220"/>
      <c r="AA140" s="220"/>
      <c r="AB140" s="220"/>
      <c r="AC140" s="220"/>
      <c r="AD140" s="220"/>
      <c r="AE140" s="220"/>
      <c r="AF140" s="220"/>
      <c r="AG140" s="220"/>
      <c r="AH140" s="220"/>
      <c r="AI140" s="220"/>
      <c r="AJ140" s="220"/>
      <c r="AK140" s="220"/>
      <c r="AL140" s="220"/>
      <c r="AM140" s="220"/>
      <c r="AN140" s="221"/>
      <c r="AO140" s="221"/>
      <c r="AP140" s="221"/>
      <c r="AQ140" s="221"/>
      <c r="AR140" s="221"/>
      <c r="AS140" s="221"/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1"/>
      <c r="BD140" s="221"/>
      <c r="BE140" s="221"/>
      <c r="BF140" s="221"/>
      <c r="BG140" s="221"/>
      <c r="BH140" s="221"/>
      <c r="BI140" s="221"/>
      <c r="BJ140" s="221"/>
      <c r="BK140" s="221"/>
      <c r="BL140" s="221"/>
      <c r="BM140" s="221"/>
      <c r="BN140" s="221"/>
    </row>
    <row r="141" ht="14.25" customHeight="1">
      <c r="A141" s="93"/>
      <c r="B141" s="214" t="s">
        <v>66</v>
      </c>
      <c r="C141" s="223">
        <f>average(C140:R140)</f>
        <v>3.990625</v>
      </c>
      <c r="D141" s="215">
        <f t="shared" ref="D141:R141" si="78">C141</f>
        <v>3.990625</v>
      </c>
      <c r="E141" s="215">
        <f t="shared" si="78"/>
        <v>3.990625</v>
      </c>
      <c r="F141" s="215">
        <f t="shared" si="78"/>
        <v>3.990625</v>
      </c>
      <c r="G141" s="215">
        <f t="shared" si="78"/>
        <v>3.990625</v>
      </c>
      <c r="H141" s="215">
        <f t="shared" si="78"/>
        <v>3.990625</v>
      </c>
      <c r="I141" s="215">
        <f t="shared" si="78"/>
        <v>3.990625</v>
      </c>
      <c r="J141" s="215">
        <f t="shared" si="78"/>
        <v>3.990625</v>
      </c>
      <c r="K141" s="215">
        <f t="shared" si="78"/>
        <v>3.990625</v>
      </c>
      <c r="L141" s="215">
        <f t="shared" si="78"/>
        <v>3.990625</v>
      </c>
      <c r="M141" s="215">
        <f t="shared" si="78"/>
        <v>3.990625</v>
      </c>
      <c r="N141" s="215">
        <f t="shared" si="78"/>
        <v>3.990625</v>
      </c>
      <c r="O141" s="215">
        <f t="shared" si="78"/>
        <v>3.990625</v>
      </c>
      <c r="P141" s="215">
        <f t="shared" si="78"/>
        <v>3.990625</v>
      </c>
      <c r="Q141" s="215">
        <f t="shared" si="78"/>
        <v>3.990625</v>
      </c>
      <c r="R141" s="215">
        <f t="shared" si="78"/>
        <v>3.990625</v>
      </c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1"/>
      <c r="BD141" s="221"/>
      <c r="BE141" s="221"/>
      <c r="BF141" s="221"/>
      <c r="BG141" s="221"/>
      <c r="BH141" s="221"/>
      <c r="BI141" s="221"/>
      <c r="BJ141" s="221"/>
      <c r="BK141" s="221"/>
      <c r="BL141" s="221"/>
      <c r="BM141" s="221"/>
      <c r="BN141" s="221"/>
    </row>
    <row r="142" ht="14.25" customHeight="1">
      <c r="A142" s="93"/>
      <c r="B142" s="214" t="s">
        <v>67</v>
      </c>
      <c r="C142" s="223">
        <f>C141+$D$41*C147</f>
        <v>4.190375</v>
      </c>
      <c r="D142" s="215">
        <f t="shared" ref="D142:R142" si="79">C142</f>
        <v>4.190375</v>
      </c>
      <c r="E142" s="215">
        <f t="shared" si="79"/>
        <v>4.190375</v>
      </c>
      <c r="F142" s="215">
        <f t="shared" si="79"/>
        <v>4.190375</v>
      </c>
      <c r="G142" s="215">
        <f t="shared" si="79"/>
        <v>4.190375</v>
      </c>
      <c r="H142" s="215">
        <f t="shared" si="79"/>
        <v>4.190375</v>
      </c>
      <c r="I142" s="215">
        <f t="shared" si="79"/>
        <v>4.190375</v>
      </c>
      <c r="J142" s="215">
        <f t="shared" si="79"/>
        <v>4.190375</v>
      </c>
      <c r="K142" s="215">
        <f t="shared" si="79"/>
        <v>4.190375</v>
      </c>
      <c r="L142" s="215">
        <f t="shared" si="79"/>
        <v>4.190375</v>
      </c>
      <c r="M142" s="215">
        <f t="shared" si="79"/>
        <v>4.190375</v>
      </c>
      <c r="N142" s="215">
        <f t="shared" si="79"/>
        <v>4.190375</v>
      </c>
      <c r="O142" s="215">
        <f t="shared" si="79"/>
        <v>4.190375</v>
      </c>
      <c r="P142" s="215">
        <f t="shared" si="79"/>
        <v>4.190375</v>
      </c>
      <c r="Q142" s="215">
        <f t="shared" si="79"/>
        <v>4.190375</v>
      </c>
      <c r="R142" s="215">
        <f t="shared" si="79"/>
        <v>4.190375</v>
      </c>
      <c r="S142" s="220"/>
      <c r="T142" s="220"/>
      <c r="U142" s="220"/>
      <c r="V142" s="220"/>
      <c r="W142" s="220"/>
      <c r="X142" s="220"/>
      <c r="Y142" s="220"/>
      <c r="Z142" s="220"/>
      <c r="AA142" s="220"/>
      <c r="AB142" s="220"/>
      <c r="AC142" s="220"/>
      <c r="AD142" s="220"/>
      <c r="AE142" s="220"/>
      <c r="AF142" s="220"/>
      <c r="AG142" s="220"/>
      <c r="AH142" s="220"/>
      <c r="AI142" s="220"/>
      <c r="AJ142" s="220"/>
      <c r="AK142" s="220"/>
      <c r="AL142" s="220"/>
      <c r="AM142" s="220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1"/>
      <c r="BD142" s="221"/>
      <c r="BE142" s="221"/>
      <c r="BF142" s="221"/>
      <c r="BG142" s="221"/>
      <c r="BH142" s="221"/>
      <c r="BI142" s="221"/>
      <c r="BJ142" s="221"/>
      <c r="BK142" s="221"/>
      <c r="BL142" s="221"/>
      <c r="BM142" s="221"/>
      <c r="BN142" s="221"/>
    </row>
    <row r="143" ht="14.25" customHeight="1">
      <c r="A143" s="96"/>
      <c r="B143" s="216" t="s">
        <v>68</v>
      </c>
      <c r="C143" s="224">
        <f>C141-D139*C147</f>
        <v>3.790875</v>
      </c>
      <c r="D143" s="217">
        <f t="shared" ref="D143:R143" si="80">C143</f>
        <v>3.790875</v>
      </c>
      <c r="E143" s="217">
        <f t="shared" si="80"/>
        <v>3.790875</v>
      </c>
      <c r="F143" s="217">
        <f t="shared" si="80"/>
        <v>3.790875</v>
      </c>
      <c r="G143" s="217">
        <f t="shared" si="80"/>
        <v>3.790875</v>
      </c>
      <c r="H143" s="217">
        <f t="shared" si="80"/>
        <v>3.790875</v>
      </c>
      <c r="I143" s="217">
        <f t="shared" si="80"/>
        <v>3.790875</v>
      </c>
      <c r="J143" s="217">
        <f t="shared" si="80"/>
        <v>3.790875</v>
      </c>
      <c r="K143" s="217">
        <f t="shared" si="80"/>
        <v>3.790875</v>
      </c>
      <c r="L143" s="217">
        <f t="shared" si="80"/>
        <v>3.790875</v>
      </c>
      <c r="M143" s="217">
        <f t="shared" si="80"/>
        <v>3.790875</v>
      </c>
      <c r="N143" s="217">
        <f t="shared" si="80"/>
        <v>3.790875</v>
      </c>
      <c r="O143" s="217">
        <f t="shared" si="80"/>
        <v>3.790875</v>
      </c>
      <c r="P143" s="217">
        <f t="shared" si="80"/>
        <v>3.790875</v>
      </c>
      <c r="Q143" s="217">
        <f t="shared" si="80"/>
        <v>3.790875</v>
      </c>
      <c r="R143" s="217">
        <f t="shared" si="80"/>
        <v>3.790875</v>
      </c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E143" s="220"/>
      <c r="AF143" s="220"/>
      <c r="AG143" s="220"/>
      <c r="AH143" s="220"/>
      <c r="AI143" s="220"/>
      <c r="AJ143" s="220"/>
      <c r="AK143" s="220"/>
      <c r="AL143" s="220"/>
      <c r="AM143" s="220"/>
      <c r="AN143" s="221"/>
      <c r="AO143" s="221"/>
      <c r="AP143" s="221"/>
      <c r="AQ143" s="221"/>
      <c r="AR143" s="221"/>
      <c r="AS143" s="221"/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1"/>
      <c r="BD143" s="221"/>
      <c r="BE143" s="221"/>
      <c r="BF143" s="221"/>
      <c r="BG143" s="221"/>
      <c r="BH143" s="221"/>
      <c r="BI143" s="221"/>
      <c r="BJ143" s="221"/>
      <c r="BK143" s="221"/>
      <c r="BL143" s="221"/>
      <c r="BM143" s="221"/>
      <c r="BN143" s="221"/>
    </row>
    <row r="144" ht="14.25" customHeight="1">
      <c r="A144" s="225"/>
      <c r="B144" s="219"/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  <c r="AA144" s="220"/>
      <c r="AB144" s="220"/>
      <c r="AC144" s="220"/>
      <c r="AD144" s="220"/>
      <c r="AE144" s="220"/>
      <c r="AF144" s="220"/>
      <c r="AG144" s="220"/>
      <c r="AH144" s="220"/>
      <c r="AI144" s="220"/>
      <c r="AJ144" s="220"/>
      <c r="AK144" s="220"/>
      <c r="AL144" s="220"/>
      <c r="AM144" s="220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</row>
    <row r="145" ht="14.25" customHeight="1">
      <c r="A145" s="225"/>
      <c r="B145" s="226" t="s">
        <v>69</v>
      </c>
      <c r="C145" s="227">
        <v>3.267</v>
      </c>
      <c r="D145" s="228" t="s">
        <v>70</v>
      </c>
      <c r="E145" s="229">
        <v>0.0</v>
      </c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  <c r="AC145" s="220"/>
      <c r="AD145" s="220"/>
      <c r="AE145" s="220"/>
      <c r="AF145" s="220"/>
      <c r="AG145" s="220"/>
      <c r="AH145" s="220"/>
      <c r="AI145" s="220"/>
      <c r="AJ145" s="220"/>
      <c r="AK145" s="220"/>
      <c r="AL145" s="220"/>
      <c r="AM145" s="220"/>
      <c r="AN145" s="221"/>
      <c r="AO145" s="221"/>
      <c r="AP145" s="221"/>
      <c r="AQ145" s="221"/>
      <c r="AR145" s="221"/>
      <c r="AS145" s="221"/>
      <c r="AT145" s="221"/>
      <c r="AU145" s="221"/>
      <c r="AV145" s="221"/>
      <c r="AW145" s="221"/>
      <c r="AX145" s="221"/>
      <c r="AY145" s="221"/>
      <c r="AZ145" s="221"/>
      <c r="BA145" s="221"/>
      <c r="BB145" s="221"/>
      <c r="BC145" s="221"/>
      <c r="BD145" s="221"/>
      <c r="BE145" s="221"/>
      <c r="BF145" s="221"/>
      <c r="BG145" s="221"/>
      <c r="BH145" s="221"/>
      <c r="BI145" s="221"/>
      <c r="BJ145" s="221"/>
      <c r="BK145" s="221"/>
      <c r="BL145" s="221"/>
      <c r="BM145" s="221"/>
      <c r="BN145" s="221"/>
    </row>
    <row r="146" ht="14.25" customHeight="1">
      <c r="A146" s="211" t="s">
        <v>99</v>
      </c>
      <c r="B146" s="207" t="s">
        <v>72</v>
      </c>
      <c r="C146" s="222">
        <f>MAX(B128:C129)-MIN(B128:C129)</f>
        <v>0.1</v>
      </c>
      <c r="D146" s="213">
        <f>MAX(D128:E129)-MIN(D128:E129)</f>
        <v>0</v>
      </c>
      <c r="E146" s="213">
        <f>MAX(F128:G129)-MIN(F128:G129)</f>
        <v>0.4</v>
      </c>
      <c r="F146" s="213">
        <f>MAX(H128:I129)-MIN(H128:I129)</f>
        <v>0.1</v>
      </c>
      <c r="G146" s="213">
        <f>MAX(J128:K129)-MIN(J128:K129)</f>
        <v>0.1</v>
      </c>
      <c r="H146" s="213">
        <f>MAX(L128:M129)-MIN(L128:M129)</f>
        <v>0.2</v>
      </c>
      <c r="I146" s="213">
        <f>MAX(N128:O129)-MIN(N128:O129)</f>
        <v>0</v>
      </c>
      <c r="J146" s="213">
        <f>MAX(P128:Q129)-MIN(P128:Q129)</f>
        <v>0.2</v>
      </c>
      <c r="K146" s="213">
        <f>MAX(R128:S129)-MIN(R128:S129)</f>
        <v>0.1</v>
      </c>
      <c r="L146" s="213">
        <f>MAX(T128:U129)-MIN(T128:U129)</f>
        <v>0</v>
      </c>
      <c r="M146" s="213">
        <f>MAX(V128:W129)-MIN(V128:W129)</f>
        <v>0.1</v>
      </c>
      <c r="N146" s="213">
        <f>MAX(X128:Y129)-MIN(X128:Y129)</f>
        <v>0.1</v>
      </c>
      <c r="O146" s="213">
        <f>MAX(Z128:AA129)-MIN(Z128:AA129)</f>
        <v>0</v>
      </c>
      <c r="P146" s="213">
        <f>MAX(AB128:AC129)-MIN(AB128:AC129)</f>
        <v>0.1</v>
      </c>
      <c r="Q146" s="213">
        <f>MAX(AD128:AE129)-MIN(AD128:AE129)</f>
        <v>0.1</v>
      </c>
      <c r="R146" s="213">
        <f>MAX(AF128:AG129)-MIN(AF128:AG129)</f>
        <v>0.1</v>
      </c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20"/>
      <c r="AI146" s="220"/>
      <c r="AJ146" s="220"/>
      <c r="AK146" s="220"/>
      <c r="AL146" s="220"/>
      <c r="AM146" s="220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1"/>
      <c r="BD146" s="221"/>
      <c r="BE146" s="221"/>
      <c r="BF146" s="221"/>
      <c r="BG146" s="221"/>
      <c r="BH146" s="221"/>
      <c r="BI146" s="221"/>
      <c r="BJ146" s="221"/>
      <c r="BK146" s="221"/>
      <c r="BL146" s="221"/>
      <c r="BM146" s="221"/>
      <c r="BN146" s="221"/>
    </row>
    <row r="147" ht="14.25" customHeight="1">
      <c r="A147" s="93"/>
      <c r="B147" s="214" t="s">
        <v>73</v>
      </c>
      <c r="C147" s="223">
        <f>average(C146:R146)</f>
        <v>0.10625</v>
      </c>
      <c r="D147" s="215">
        <f t="shared" ref="D147:R147" si="81">C147</f>
        <v>0.10625</v>
      </c>
      <c r="E147" s="215">
        <f t="shared" si="81"/>
        <v>0.10625</v>
      </c>
      <c r="F147" s="215">
        <f t="shared" si="81"/>
        <v>0.10625</v>
      </c>
      <c r="G147" s="215">
        <f t="shared" si="81"/>
        <v>0.10625</v>
      </c>
      <c r="H147" s="215">
        <f t="shared" si="81"/>
        <v>0.10625</v>
      </c>
      <c r="I147" s="215">
        <f t="shared" si="81"/>
        <v>0.10625</v>
      </c>
      <c r="J147" s="215">
        <f t="shared" si="81"/>
        <v>0.10625</v>
      </c>
      <c r="K147" s="215">
        <f t="shared" si="81"/>
        <v>0.10625</v>
      </c>
      <c r="L147" s="215">
        <f t="shared" si="81"/>
        <v>0.10625</v>
      </c>
      <c r="M147" s="215">
        <f t="shared" si="81"/>
        <v>0.10625</v>
      </c>
      <c r="N147" s="215">
        <f t="shared" si="81"/>
        <v>0.10625</v>
      </c>
      <c r="O147" s="215">
        <f t="shared" si="81"/>
        <v>0.10625</v>
      </c>
      <c r="P147" s="215">
        <f t="shared" si="81"/>
        <v>0.10625</v>
      </c>
      <c r="Q147" s="215">
        <f t="shared" si="81"/>
        <v>0.10625</v>
      </c>
      <c r="R147" s="215">
        <f t="shared" si="81"/>
        <v>0.10625</v>
      </c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21"/>
      <c r="AO147" s="221"/>
      <c r="AP147" s="221"/>
      <c r="AQ147" s="221"/>
      <c r="AR147" s="221"/>
      <c r="AS147" s="221"/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1"/>
      <c r="BD147" s="221"/>
      <c r="BE147" s="221"/>
      <c r="BF147" s="221"/>
      <c r="BG147" s="221"/>
      <c r="BH147" s="221"/>
      <c r="BI147" s="221"/>
      <c r="BJ147" s="221"/>
      <c r="BK147" s="221"/>
      <c r="BL147" s="221"/>
      <c r="BM147" s="221"/>
      <c r="BN147" s="221"/>
    </row>
    <row r="148" ht="14.25" customHeight="1">
      <c r="A148" s="93"/>
      <c r="B148" s="214" t="s">
        <v>74</v>
      </c>
      <c r="C148" s="223">
        <f>C147*C145</f>
        <v>0.34711875</v>
      </c>
      <c r="D148" s="215">
        <f t="shared" ref="D148:R148" si="82">C148</f>
        <v>0.34711875</v>
      </c>
      <c r="E148" s="215">
        <f t="shared" si="82"/>
        <v>0.34711875</v>
      </c>
      <c r="F148" s="215">
        <f t="shared" si="82"/>
        <v>0.34711875</v>
      </c>
      <c r="G148" s="215">
        <f t="shared" si="82"/>
        <v>0.34711875</v>
      </c>
      <c r="H148" s="215">
        <f t="shared" si="82"/>
        <v>0.34711875</v>
      </c>
      <c r="I148" s="215">
        <f t="shared" si="82"/>
        <v>0.34711875</v>
      </c>
      <c r="J148" s="215">
        <f t="shared" si="82"/>
        <v>0.34711875</v>
      </c>
      <c r="K148" s="215">
        <f t="shared" si="82"/>
        <v>0.34711875</v>
      </c>
      <c r="L148" s="215">
        <f t="shared" si="82"/>
        <v>0.34711875</v>
      </c>
      <c r="M148" s="215">
        <f t="shared" si="82"/>
        <v>0.34711875</v>
      </c>
      <c r="N148" s="215">
        <f t="shared" si="82"/>
        <v>0.34711875</v>
      </c>
      <c r="O148" s="215">
        <f t="shared" si="82"/>
        <v>0.34711875</v>
      </c>
      <c r="P148" s="215">
        <f t="shared" si="82"/>
        <v>0.34711875</v>
      </c>
      <c r="Q148" s="215">
        <f t="shared" si="82"/>
        <v>0.34711875</v>
      </c>
      <c r="R148" s="215">
        <f t="shared" si="82"/>
        <v>0.34711875</v>
      </c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20"/>
      <c r="AD148" s="220"/>
      <c r="AE148" s="220"/>
      <c r="AF148" s="220"/>
      <c r="AG148" s="220"/>
      <c r="AH148" s="220"/>
      <c r="AI148" s="220"/>
      <c r="AJ148" s="220"/>
      <c r="AK148" s="220"/>
      <c r="AL148" s="220"/>
      <c r="AM148" s="220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</row>
    <row r="149" ht="14.25" customHeight="1">
      <c r="A149" s="96"/>
      <c r="B149" s="216" t="s">
        <v>75</v>
      </c>
      <c r="C149" s="224">
        <f>C147*E145</f>
        <v>0</v>
      </c>
      <c r="D149" s="217">
        <f t="shared" ref="D149:R149" si="83">C149</f>
        <v>0</v>
      </c>
      <c r="E149" s="217">
        <f t="shared" si="83"/>
        <v>0</v>
      </c>
      <c r="F149" s="217">
        <f t="shared" si="83"/>
        <v>0</v>
      </c>
      <c r="G149" s="217">
        <f t="shared" si="83"/>
        <v>0</v>
      </c>
      <c r="H149" s="217">
        <f t="shared" si="83"/>
        <v>0</v>
      </c>
      <c r="I149" s="217">
        <f t="shared" si="83"/>
        <v>0</v>
      </c>
      <c r="J149" s="217">
        <f t="shared" si="83"/>
        <v>0</v>
      </c>
      <c r="K149" s="217">
        <f t="shared" si="83"/>
        <v>0</v>
      </c>
      <c r="L149" s="217">
        <f t="shared" si="83"/>
        <v>0</v>
      </c>
      <c r="M149" s="217">
        <f t="shared" si="83"/>
        <v>0</v>
      </c>
      <c r="N149" s="217">
        <f t="shared" si="83"/>
        <v>0</v>
      </c>
      <c r="O149" s="217">
        <f t="shared" si="83"/>
        <v>0</v>
      </c>
      <c r="P149" s="217">
        <f t="shared" si="83"/>
        <v>0</v>
      </c>
      <c r="Q149" s="217">
        <f t="shared" si="83"/>
        <v>0</v>
      </c>
      <c r="R149" s="217">
        <f t="shared" si="83"/>
        <v>0</v>
      </c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  <c r="AE149" s="220"/>
      <c r="AF149" s="220"/>
      <c r="AG149" s="220"/>
      <c r="AH149" s="220"/>
      <c r="AI149" s="220"/>
      <c r="AJ149" s="220"/>
      <c r="AK149" s="220"/>
      <c r="AL149" s="220"/>
      <c r="AM149" s="220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1"/>
      <c r="BD149" s="221"/>
      <c r="BE149" s="221"/>
      <c r="BF149" s="221"/>
      <c r="BG149" s="221"/>
      <c r="BH149" s="221"/>
      <c r="BI149" s="221"/>
      <c r="BJ149" s="221"/>
      <c r="BK149" s="221"/>
      <c r="BL149" s="221"/>
      <c r="BM149" s="221"/>
      <c r="BN149" s="221"/>
    </row>
    <row r="150" ht="14.25" customHeight="1">
      <c r="A150" s="218"/>
      <c r="B150" s="219"/>
      <c r="C150" s="220"/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  <c r="AE150" s="220"/>
      <c r="AF150" s="220"/>
      <c r="AG150" s="220"/>
      <c r="AH150" s="220"/>
      <c r="AI150" s="220"/>
      <c r="AJ150" s="220"/>
      <c r="AK150" s="220"/>
      <c r="AL150" s="220"/>
      <c r="AM150" s="220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</row>
    <row r="151" ht="14.25" customHeight="1">
      <c r="A151" s="230"/>
      <c r="B151" s="212" t="s">
        <v>76</v>
      </c>
      <c r="C151" s="231">
        <f>sum(C154:R154)/sum(C153:R153)</f>
        <v>0.03125</v>
      </c>
      <c r="D151" s="232" t="s">
        <v>77</v>
      </c>
      <c r="E151" s="210">
        <f>3*SQRT(C151*(1-C151)/C153)</f>
        <v>0.2609889545</v>
      </c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33"/>
      <c r="AO151" s="233"/>
      <c r="AP151" s="233"/>
      <c r="AQ151" s="233"/>
      <c r="AR151" s="233"/>
      <c r="AS151" s="233"/>
      <c r="AT151" s="233"/>
      <c r="AU151" s="233"/>
      <c r="AV151" s="233"/>
      <c r="AW151" s="233"/>
      <c r="AX151" s="233"/>
      <c r="AY151" s="233"/>
      <c r="AZ151" s="233"/>
      <c r="BA151" s="233"/>
      <c r="BB151" s="221"/>
      <c r="BC151" s="221"/>
      <c r="BD151" s="221"/>
      <c r="BE151" s="221"/>
      <c r="BF151" s="221"/>
      <c r="BG151" s="221"/>
      <c r="BH151" s="221"/>
      <c r="BI151" s="221"/>
      <c r="BJ151" s="221"/>
      <c r="BK151" s="221"/>
      <c r="BL151" s="221"/>
      <c r="BM151" s="221"/>
      <c r="BN151" s="221"/>
    </row>
    <row r="152" ht="14.25" customHeight="1">
      <c r="A152" s="211" t="s">
        <v>100</v>
      </c>
      <c r="B152" s="212" t="s">
        <v>79</v>
      </c>
      <c r="C152" s="234">
        <v>1.0</v>
      </c>
      <c r="D152" s="235">
        <f t="shared" ref="D152:R152" si="84">C152+1</f>
        <v>2</v>
      </c>
      <c r="E152" s="235">
        <f t="shared" si="84"/>
        <v>3</v>
      </c>
      <c r="F152" s="235">
        <f t="shared" si="84"/>
        <v>4</v>
      </c>
      <c r="G152" s="235">
        <f t="shared" si="84"/>
        <v>5</v>
      </c>
      <c r="H152" s="235">
        <f t="shared" si="84"/>
        <v>6</v>
      </c>
      <c r="I152" s="235">
        <f t="shared" si="84"/>
        <v>7</v>
      </c>
      <c r="J152" s="235">
        <f t="shared" si="84"/>
        <v>8</v>
      </c>
      <c r="K152" s="235">
        <f t="shared" si="84"/>
        <v>9</v>
      </c>
      <c r="L152" s="235">
        <f t="shared" si="84"/>
        <v>10</v>
      </c>
      <c r="M152" s="235">
        <f t="shared" si="84"/>
        <v>11</v>
      </c>
      <c r="N152" s="235">
        <f t="shared" si="84"/>
        <v>12</v>
      </c>
      <c r="O152" s="235">
        <f t="shared" si="84"/>
        <v>13</v>
      </c>
      <c r="P152" s="235">
        <f t="shared" si="84"/>
        <v>14</v>
      </c>
      <c r="Q152" s="235">
        <f t="shared" si="84"/>
        <v>15</v>
      </c>
      <c r="R152" s="235">
        <f t="shared" si="84"/>
        <v>16</v>
      </c>
      <c r="S152" s="220"/>
      <c r="T152" s="220"/>
      <c r="U152" s="220"/>
      <c r="V152" s="220"/>
      <c r="W152" s="220"/>
      <c r="X152" s="220"/>
      <c r="Y152" s="220"/>
      <c r="Z152" s="220"/>
      <c r="AA152" s="220"/>
      <c r="AB152" s="220"/>
      <c r="AC152" s="220"/>
      <c r="AD152" s="220"/>
      <c r="AE152" s="220"/>
      <c r="AF152" s="220"/>
      <c r="AG152" s="220"/>
      <c r="AH152" s="220"/>
      <c r="AI152" s="220"/>
      <c r="AJ152" s="220"/>
      <c r="AK152" s="220"/>
      <c r="AL152" s="220"/>
      <c r="AM152" s="220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221"/>
      <c r="BI152" s="221"/>
      <c r="BJ152" s="221"/>
      <c r="BK152" s="221"/>
      <c r="BL152" s="221"/>
      <c r="BM152" s="221"/>
      <c r="BN152" s="221"/>
    </row>
    <row r="153" ht="14.25" customHeight="1">
      <c r="A153" s="93"/>
      <c r="B153" s="236" t="s">
        <v>80</v>
      </c>
      <c r="C153" s="237">
        <v>4.0</v>
      </c>
      <c r="D153" s="237">
        <v>4.0</v>
      </c>
      <c r="E153" s="237">
        <v>4.0</v>
      </c>
      <c r="F153" s="237">
        <v>4.0</v>
      </c>
      <c r="G153" s="237">
        <v>4.0</v>
      </c>
      <c r="H153" s="237">
        <v>4.0</v>
      </c>
      <c r="I153" s="237">
        <v>4.0</v>
      </c>
      <c r="J153" s="237">
        <v>4.0</v>
      </c>
      <c r="K153" s="237">
        <v>4.0</v>
      </c>
      <c r="L153" s="237">
        <v>4.0</v>
      </c>
      <c r="M153" s="237">
        <v>4.0</v>
      </c>
      <c r="N153" s="237">
        <v>4.0</v>
      </c>
      <c r="O153" s="237">
        <v>4.0</v>
      </c>
      <c r="P153" s="237">
        <v>4.0</v>
      </c>
      <c r="Q153" s="237">
        <v>4.0</v>
      </c>
      <c r="R153" s="237">
        <v>4.0</v>
      </c>
      <c r="S153" s="238"/>
      <c r="T153" s="238"/>
      <c r="U153" s="238"/>
      <c r="V153" s="238"/>
      <c r="W153" s="238"/>
      <c r="X153" s="238"/>
      <c r="Y153" s="238"/>
      <c r="Z153" s="221"/>
      <c r="AA153" s="221"/>
      <c r="AB153" s="221"/>
      <c r="AC153" s="221"/>
      <c r="AD153" s="221"/>
      <c r="AE153" s="221"/>
      <c r="AF153" s="221"/>
      <c r="AG153" s="221"/>
      <c r="AH153" s="221"/>
      <c r="AI153" s="221"/>
      <c r="AJ153" s="221"/>
      <c r="AK153" s="221"/>
      <c r="AL153" s="221"/>
      <c r="AM153" s="221"/>
      <c r="AN153" s="221"/>
      <c r="AO153" s="221"/>
      <c r="AP153" s="221"/>
      <c r="AQ153" s="221"/>
      <c r="AR153" s="221"/>
      <c r="AS153" s="221"/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1"/>
      <c r="BD153" s="221"/>
      <c r="BE153" s="221"/>
      <c r="BF153" s="221"/>
      <c r="BG153" s="221"/>
      <c r="BH153" s="221"/>
      <c r="BI153" s="221"/>
      <c r="BJ153" s="221"/>
      <c r="BK153" s="221"/>
      <c r="BL153" s="221"/>
      <c r="BM153" s="221"/>
      <c r="BN153" s="221"/>
    </row>
    <row r="154" ht="14.25" customHeight="1">
      <c r="A154" s="93"/>
      <c r="B154" s="236" t="s">
        <v>81</v>
      </c>
      <c r="C154" s="220">
        <f>sum(countif(B128:C129,"&gt;"&amp;$C136),countif(B128:C129,"&lt;"&amp;$C137))</f>
        <v>0</v>
      </c>
      <c r="D154" s="220">
        <f>sum(countif(D128:E129,"&gt;"&amp;$C136),countif(D128:E129,"&lt;"&amp;$C137))</f>
        <v>0</v>
      </c>
      <c r="E154" s="220">
        <f>sum(countif(F128:G129,"&gt;"&amp;$C136),countif(F128:G129,"&lt;"&amp;$C137))</f>
        <v>2</v>
      </c>
      <c r="F154" s="220">
        <f>sum(countif(H128:I129,"&gt;"&amp;$C136),countif(H128:I129,"&lt;"&amp;$C137))</f>
        <v>0</v>
      </c>
      <c r="G154" s="220">
        <f>sum(countif(J128:K129,"&gt;"&amp;$C136),countif(J128:K129,"&lt;"&amp;$C137))</f>
        <v>0</v>
      </c>
      <c r="H154" s="220">
        <f>sum(countif(L128:M129,"&gt;"&amp;$C136),countif(L128:M129,"&lt;"&amp;$C137))</f>
        <v>0</v>
      </c>
      <c r="I154" s="220">
        <f>sum(countif(N128:O129,"&gt;"&amp;$C136),countif(N128:O129,"&lt;"&amp;$C137))</f>
        <v>0</v>
      </c>
      <c r="J154" s="220">
        <f>sum(countif(P128:Q129,"&gt;"&amp;$C136),countif(P128:Q129,"&lt;"&amp;$C137))</f>
        <v>0</v>
      </c>
      <c r="K154" s="220">
        <f>sum(countif(R128:S129,"&gt;"&amp;$C136),countif(R128:S129,"&lt;"&amp;$C137))</f>
        <v>0</v>
      </c>
      <c r="L154" s="220">
        <f>sum(countif(T128:U129,"&gt;"&amp;$C136),countif(T128:U129,"&lt;"&amp;$C137))</f>
        <v>0</v>
      </c>
      <c r="M154" s="220">
        <f>sum(countif(V128:W129,"&gt;"&amp;$C136),countif(V128:W129,"&lt;"&amp;$C137))</f>
        <v>0</v>
      </c>
      <c r="N154" s="220">
        <f>sum(countif(X128:Y129,"&gt;"&amp;$C136),countif(X128:Y129,"&lt;"&amp;$C137))</f>
        <v>0</v>
      </c>
      <c r="O154" s="220">
        <f>sum(countif(Z128:AA129,"&gt;"&amp;$C136),countif(Z128:AA129,"&lt;"&amp;$C137))</f>
        <v>0</v>
      </c>
      <c r="P154" s="220">
        <f>sum(countif(AB128:AC129,"&gt;"&amp;$C136),countif(AB128:AC129,"&lt;"&amp;$C137))</f>
        <v>0</v>
      </c>
      <c r="Q154" s="220">
        <f>sum(countif(AD128:AE129,"&gt;"&amp;$C136),countif(AD128:AE129,"&lt;"&amp;$C137))</f>
        <v>0</v>
      </c>
      <c r="R154" s="220">
        <f>sum(countif(AF128:AG129,"&gt;"&amp;$C136),countif(AF128:AG129,"&lt;"&amp;$C137))</f>
        <v>0</v>
      </c>
      <c r="S154" s="238"/>
      <c r="T154" s="238"/>
      <c r="U154" s="238"/>
      <c r="V154" s="238"/>
      <c r="W154" s="238"/>
      <c r="X154" s="238"/>
      <c r="Y154" s="238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</row>
    <row r="155" ht="14.25" customHeight="1">
      <c r="A155" s="93"/>
      <c r="B155" s="236" t="s">
        <v>82</v>
      </c>
      <c r="C155" s="220">
        <f t="shared" ref="C155:R155" si="85">C154/C153</f>
        <v>0</v>
      </c>
      <c r="D155" s="220">
        <f t="shared" si="85"/>
        <v>0</v>
      </c>
      <c r="E155" s="220">
        <f t="shared" si="85"/>
        <v>0.5</v>
      </c>
      <c r="F155" s="220">
        <f t="shared" si="85"/>
        <v>0</v>
      </c>
      <c r="G155" s="220">
        <f t="shared" si="85"/>
        <v>0</v>
      </c>
      <c r="H155" s="220">
        <f t="shared" si="85"/>
        <v>0</v>
      </c>
      <c r="I155" s="220">
        <f t="shared" si="85"/>
        <v>0</v>
      </c>
      <c r="J155" s="220">
        <f t="shared" si="85"/>
        <v>0</v>
      </c>
      <c r="K155" s="220">
        <f t="shared" si="85"/>
        <v>0</v>
      </c>
      <c r="L155" s="220">
        <f t="shared" si="85"/>
        <v>0</v>
      </c>
      <c r="M155" s="220">
        <f t="shared" si="85"/>
        <v>0</v>
      </c>
      <c r="N155" s="220">
        <f t="shared" si="85"/>
        <v>0</v>
      </c>
      <c r="O155" s="220">
        <f t="shared" si="85"/>
        <v>0</v>
      </c>
      <c r="P155" s="220">
        <f t="shared" si="85"/>
        <v>0</v>
      </c>
      <c r="Q155" s="220">
        <f t="shared" si="85"/>
        <v>0</v>
      </c>
      <c r="R155" s="220">
        <f t="shared" si="85"/>
        <v>0</v>
      </c>
      <c r="S155" s="238"/>
      <c r="T155" s="238"/>
      <c r="U155" s="238"/>
      <c r="V155" s="238"/>
      <c r="W155" s="238"/>
      <c r="X155" s="238"/>
      <c r="Y155" s="238"/>
      <c r="Z155" s="221"/>
      <c r="AA155" s="221"/>
      <c r="AB155" s="221"/>
      <c r="AC155" s="221"/>
      <c r="AD155" s="221"/>
      <c r="AE155" s="221"/>
      <c r="AF155" s="221"/>
      <c r="AG155" s="221"/>
      <c r="AH155" s="221"/>
      <c r="AI155" s="221"/>
      <c r="AJ155" s="221"/>
      <c r="AK155" s="221"/>
      <c r="AL155" s="221"/>
      <c r="AM155" s="221"/>
      <c r="AN155" s="221"/>
      <c r="AO155" s="221"/>
      <c r="AP155" s="221"/>
      <c r="AQ155" s="221"/>
      <c r="AR155" s="221"/>
      <c r="AS155" s="221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1"/>
      <c r="BD155" s="221"/>
      <c r="BE155" s="221"/>
      <c r="BF155" s="221"/>
      <c r="BG155" s="221"/>
      <c r="BH155" s="221"/>
      <c r="BI155" s="221"/>
      <c r="BJ155" s="221"/>
      <c r="BK155" s="221"/>
      <c r="BL155" s="221"/>
      <c r="BM155" s="221"/>
      <c r="BN155" s="221"/>
    </row>
    <row r="156" ht="14.25" customHeight="1">
      <c r="A156" s="93"/>
      <c r="B156" s="236" t="s">
        <v>83</v>
      </c>
      <c r="C156" s="215">
        <f>C151</f>
        <v>0.03125</v>
      </c>
      <c r="D156" s="215">
        <f t="shared" ref="D156:R156" si="86">C156</f>
        <v>0.03125</v>
      </c>
      <c r="E156" s="215">
        <f t="shared" si="86"/>
        <v>0.03125</v>
      </c>
      <c r="F156" s="215">
        <f t="shared" si="86"/>
        <v>0.03125</v>
      </c>
      <c r="G156" s="215">
        <f t="shared" si="86"/>
        <v>0.03125</v>
      </c>
      <c r="H156" s="215">
        <f t="shared" si="86"/>
        <v>0.03125</v>
      </c>
      <c r="I156" s="215">
        <f t="shared" si="86"/>
        <v>0.03125</v>
      </c>
      <c r="J156" s="215">
        <f t="shared" si="86"/>
        <v>0.03125</v>
      </c>
      <c r="K156" s="215">
        <f t="shared" si="86"/>
        <v>0.03125</v>
      </c>
      <c r="L156" s="215">
        <f t="shared" si="86"/>
        <v>0.03125</v>
      </c>
      <c r="M156" s="215">
        <f t="shared" si="86"/>
        <v>0.03125</v>
      </c>
      <c r="N156" s="215">
        <f t="shared" si="86"/>
        <v>0.03125</v>
      </c>
      <c r="O156" s="215">
        <f t="shared" si="86"/>
        <v>0.03125</v>
      </c>
      <c r="P156" s="215">
        <f t="shared" si="86"/>
        <v>0.03125</v>
      </c>
      <c r="Q156" s="215">
        <f t="shared" si="86"/>
        <v>0.03125</v>
      </c>
      <c r="R156" s="215">
        <f t="shared" si="86"/>
        <v>0.03125</v>
      </c>
      <c r="S156" s="238"/>
      <c r="T156" s="238"/>
      <c r="U156" s="238"/>
      <c r="V156" s="238"/>
      <c r="W156" s="238"/>
      <c r="X156" s="238"/>
      <c r="Y156" s="238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</row>
    <row r="157" ht="14.25" customHeight="1">
      <c r="A157" s="93"/>
      <c r="B157" s="236" t="s">
        <v>84</v>
      </c>
      <c r="C157" s="215">
        <f>C151+E151</f>
        <v>0.2922389545</v>
      </c>
      <c r="D157" s="215">
        <f t="shared" ref="D157:R157" si="87">C157</f>
        <v>0.2922389545</v>
      </c>
      <c r="E157" s="215">
        <f t="shared" si="87"/>
        <v>0.2922389545</v>
      </c>
      <c r="F157" s="215">
        <f t="shared" si="87"/>
        <v>0.2922389545</v>
      </c>
      <c r="G157" s="215">
        <f t="shared" si="87"/>
        <v>0.2922389545</v>
      </c>
      <c r="H157" s="215">
        <f t="shared" si="87"/>
        <v>0.2922389545</v>
      </c>
      <c r="I157" s="215">
        <f t="shared" si="87"/>
        <v>0.2922389545</v>
      </c>
      <c r="J157" s="215">
        <f t="shared" si="87"/>
        <v>0.2922389545</v>
      </c>
      <c r="K157" s="215">
        <f t="shared" si="87"/>
        <v>0.2922389545</v>
      </c>
      <c r="L157" s="215">
        <f t="shared" si="87"/>
        <v>0.2922389545</v>
      </c>
      <c r="M157" s="215">
        <f t="shared" si="87"/>
        <v>0.2922389545</v>
      </c>
      <c r="N157" s="215">
        <f t="shared" si="87"/>
        <v>0.2922389545</v>
      </c>
      <c r="O157" s="215">
        <f t="shared" si="87"/>
        <v>0.2922389545</v>
      </c>
      <c r="P157" s="215">
        <f t="shared" si="87"/>
        <v>0.2922389545</v>
      </c>
      <c r="Q157" s="215">
        <f t="shared" si="87"/>
        <v>0.2922389545</v>
      </c>
      <c r="R157" s="215">
        <f t="shared" si="87"/>
        <v>0.2922389545</v>
      </c>
      <c r="S157" s="238"/>
      <c r="T157" s="238"/>
      <c r="U157" s="238"/>
      <c r="V157" s="238"/>
      <c r="W157" s="238"/>
      <c r="X157" s="238"/>
      <c r="Y157" s="238"/>
      <c r="Z157" s="221"/>
      <c r="AA157" s="221"/>
      <c r="AB157" s="221"/>
      <c r="AC157" s="221"/>
      <c r="AD157" s="221"/>
      <c r="AE157" s="221"/>
      <c r="AF157" s="221"/>
      <c r="AG157" s="221"/>
      <c r="AH157" s="221"/>
      <c r="AI157" s="221"/>
      <c r="AJ157" s="221"/>
      <c r="AK157" s="221"/>
      <c r="AL157" s="221"/>
      <c r="AM157" s="221"/>
      <c r="AN157" s="221"/>
      <c r="AO157" s="221"/>
      <c r="AP157" s="221"/>
      <c r="AQ157" s="221"/>
      <c r="AR157" s="221"/>
      <c r="AS157" s="221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1"/>
      <c r="BD157" s="221"/>
      <c r="BE157" s="221"/>
      <c r="BF157" s="221"/>
      <c r="BG157" s="221"/>
      <c r="BH157" s="221"/>
      <c r="BI157" s="221"/>
      <c r="BJ157" s="221"/>
      <c r="BK157" s="221"/>
      <c r="BL157" s="221"/>
      <c r="BM157" s="221"/>
      <c r="BN157" s="221"/>
    </row>
    <row r="158" ht="14.25" customHeight="1">
      <c r="A158" s="96"/>
      <c r="B158" s="239" t="s">
        <v>85</v>
      </c>
      <c r="C158" s="217">
        <f>C151-E151</f>
        <v>-0.2297389545</v>
      </c>
      <c r="D158" s="217">
        <f t="shared" ref="D158:R158" si="88">C158</f>
        <v>-0.2297389545</v>
      </c>
      <c r="E158" s="217">
        <f t="shared" si="88"/>
        <v>-0.2297389545</v>
      </c>
      <c r="F158" s="217">
        <f t="shared" si="88"/>
        <v>-0.2297389545</v>
      </c>
      <c r="G158" s="217">
        <f t="shared" si="88"/>
        <v>-0.2297389545</v>
      </c>
      <c r="H158" s="217">
        <f t="shared" si="88"/>
        <v>-0.2297389545</v>
      </c>
      <c r="I158" s="217">
        <f t="shared" si="88"/>
        <v>-0.2297389545</v>
      </c>
      <c r="J158" s="217">
        <f t="shared" si="88"/>
        <v>-0.2297389545</v>
      </c>
      <c r="K158" s="217">
        <f t="shared" si="88"/>
        <v>-0.2297389545</v>
      </c>
      <c r="L158" s="217">
        <f t="shared" si="88"/>
        <v>-0.2297389545</v>
      </c>
      <c r="M158" s="217">
        <f t="shared" si="88"/>
        <v>-0.2297389545</v>
      </c>
      <c r="N158" s="217">
        <f t="shared" si="88"/>
        <v>-0.2297389545</v>
      </c>
      <c r="O158" s="217">
        <f t="shared" si="88"/>
        <v>-0.2297389545</v>
      </c>
      <c r="P158" s="217">
        <f t="shared" si="88"/>
        <v>-0.2297389545</v>
      </c>
      <c r="Q158" s="217">
        <f t="shared" si="88"/>
        <v>-0.2297389545</v>
      </c>
      <c r="R158" s="217">
        <f t="shared" si="88"/>
        <v>-0.2297389545</v>
      </c>
      <c r="S158" s="238"/>
      <c r="T158" s="238"/>
      <c r="U158" s="238"/>
      <c r="V158" s="238"/>
      <c r="W158" s="238"/>
      <c r="X158" s="238"/>
      <c r="Y158" s="238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</row>
    <row r="159" ht="14.25" customHeight="1">
      <c r="A159" s="9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1"/>
    </row>
    <row r="160" ht="14.25" customHeight="1">
      <c r="A160" s="240" t="s">
        <v>22</v>
      </c>
      <c r="B160" s="241">
        <v>4.0</v>
      </c>
      <c r="C160" s="242">
        <v>4.0</v>
      </c>
      <c r="D160" s="242">
        <v>4.1</v>
      </c>
      <c r="E160" s="242">
        <v>4.0</v>
      </c>
      <c r="F160" s="242">
        <v>4.0</v>
      </c>
      <c r="G160" s="242">
        <v>4.1</v>
      </c>
      <c r="H160" s="242">
        <v>4.0</v>
      </c>
      <c r="I160" s="242">
        <v>4.0</v>
      </c>
      <c r="J160" s="242">
        <v>4.0</v>
      </c>
      <c r="K160" s="242">
        <v>4.0</v>
      </c>
      <c r="L160" s="242">
        <v>4.0</v>
      </c>
      <c r="M160" s="242">
        <v>4.0</v>
      </c>
      <c r="N160" s="242">
        <v>4.0</v>
      </c>
      <c r="O160" s="242">
        <v>4.0</v>
      </c>
      <c r="P160" s="242">
        <v>4.0</v>
      </c>
      <c r="Q160" s="242">
        <v>4.0</v>
      </c>
      <c r="R160" s="242">
        <v>4.0</v>
      </c>
      <c r="S160" s="242">
        <v>4.0</v>
      </c>
      <c r="T160" s="242">
        <v>4.0</v>
      </c>
      <c r="U160" s="242">
        <v>4.0</v>
      </c>
      <c r="V160" s="242">
        <v>4.0</v>
      </c>
      <c r="W160" s="242">
        <v>4.0</v>
      </c>
      <c r="X160" s="242">
        <v>4.0</v>
      </c>
      <c r="Y160" s="242">
        <v>4.0</v>
      </c>
      <c r="Z160" s="242">
        <v>4.0</v>
      </c>
      <c r="AA160" s="242">
        <v>4.0</v>
      </c>
      <c r="AB160" s="242">
        <v>4.0</v>
      </c>
      <c r="AC160" s="242">
        <v>4.0</v>
      </c>
      <c r="AD160" s="242">
        <v>4.0</v>
      </c>
      <c r="AE160" s="242">
        <v>4.0</v>
      </c>
      <c r="AF160" s="242">
        <v>4.0</v>
      </c>
      <c r="AG160" s="242">
        <v>4.0</v>
      </c>
      <c r="AH160" s="243">
        <v>4.0</v>
      </c>
      <c r="AI160" s="243">
        <v>4.0</v>
      </c>
      <c r="AJ160" s="243">
        <v>4.1</v>
      </c>
    </row>
    <row r="161" ht="14.25" customHeight="1">
      <c r="A161" s="240" t="s">
        <v>22</v>
      </c>
      <c r="B161" s="241">
        <v>4.0</v>
      </c>
      <c r="C161" s="242">
        <v>4.1</v>
      </c>
      <c r="D161" s="242">
        <v>4.0</v>
      </c>
      <c r="E161" s="242">
        <v>4.0</v>
      </c>
      <c r="F161" s="242">
        <v>4.0</v>
      </c>
      <c r="G161" s="242">
        <v>4.0</v>
      </c>
      <c r="H161" s="242">
        <v>3.9</v>
      </c>
      <c r="I161" s="242">
        <v>3.9</v>
      </c>
      <c r="J161" s="242">
        <v>4.1</v>
      </c>
      <c r="K161" s="242">
        <v>4.0</v>
      </c>
      <c r="L161" s="242">
        <v>4.0</v>
      </c>
      <c r="M161" s="242">
        <v>3.9</v>
      </c>
      <c r="N161" s="242">
        <v>4.0</v>
      </c>
      <c r="O161" s="242">
        <v>4.0</v>
      </c>
      <c r="P161" s="242">
        <v>4.0</v>
      </c>
      <c r="Q161" s="242">
        <v>4.0</v>
      </c>
      <c r="R161" s="242">
        <v>4.0</v>
      </c>
      <c r="S161" s="242">
        <v>4.0</v>
      </c>
      <c r="T161" s="242">
        <v>4.0</v>
      </c>
      <c r="U161" s="242">
        <v>4.1</v>
      </c>
      <c r="V161" s="242">
        <v>4.0</v>
      </c>
      <c r="W161" s="242">
        <v>4.1</v>
      </c>
      <c r="X161" s="242">
        <v>4.1</v>
      </c>
      <c r="Y161" s="242">
        <v>4.0</v>
      </c>
      <c r="Z161" s="242">
        <v>4.0</v>
      </c>
      <c r="AA161" s="242">
        <v>4.0</v>
      </c>
      <c r="AB161" s="242">
        <v>3.9</v>
      </c>
      <c r="AC161" s="242">
        <v>4.0</v>
      </c>
      <c r="AD161" s="242">
        <v>3.9</v>
      </c>
      <c r="AE161" s="242">
        <v>4.0</v>
      </c>
      <c r="AF161" s="242">
        <v>4.0</v>
      </c>
      <c r="AG161" s="242">
        <v>4.1</v>
      </c>
      <c r="AH161" s="243">
        <v>4.0</v>
      </c>
      <c r="AI161" s="243">
        <v>4.0</v>
      </c>
      <c r="AJ161" s="243">
        <v>3.9</v>
      </c>
    </row>
    <row r="162" ht="14.25" customHeight="1">
      <c r="A162" s="74" t="s">
        <v>54</v>
      </c>
      <c r="B162" s="78">
        <f t="shared" ref="B162:AJ162" si="89">IF((B163="Good"),1,0)</f>
        <v>1</v>
      </c>
      <c r="C162" s="78">
        <f t="shared" si="89"/>
        <v>1</v>
      </c>
      <c r="D162" s="78">
        <f t="shared" si="89"/>
        <v>1</v>
      </c>
      <c r="E162" s="78">
        <f t="shared" si="89"/>
        <v>1</v>
      </c>
      <c r="F162" s="78">
        <f t="shared" si="89"/>
        <v>1</v>
      </c>
      <c r="G162" s="78">
        <f t="shared" si="89"/>
        <v>1</v>
      </c>
      <c r="H162" s="78">
        <f t="shared" si="89"/>
        <v>1</v>
      </c>
      <c r="I162" s="78">
        <f t="shared" si="89"/>
        <v>1</v>
      </c>
      <c r="J162" s="78">
        <f t="shared" si="89"/>
        <v>1</v>
      </c>
      <c r="K162" s="78">
        <f t="shared" si="89"/>
        <v>1</v>
      </c>
      <c r="L162" s="78">
        <f t="shared" si="89"/>
        <v>1</v>
      </c>
      <c r="M162" s="78">
        <f t="shared" si="89"/>
        <v>1</v>
      </c>
      <c r="N162" s="78">
        <f t="shared" si="89"/>
        <v>1</v>
      </c>
      <c r="O162" s="78">
        <f t="shared" si="89"/>
        <v>1</v>
      </c>
      <c r="P162" s="78">
        <f t="shared" si="89"/>
        <v>1</v>
      </c>
      <c r="Q162" s="78">
        <f t="shared" si="89"/>
        <v>1</v>
      </c>
      <c r="R162" s="78">
        <f t="shared" si="89"/>
        <v>1</v>
      </c>
      <c r="S162" s="78">
        <f t="shared" si="89"/>
        <v>1</v>
      </c>
      <c r="T162" s="78">
        <f t="shared" si="89"/>
        <v>1</v>
      </c>
      <c r="U162" s="78">
        <f t="shared" si="89"/>
        <v>1</v>
      </c>
      <c r="V162" s="78">
        <f t="shared" si="89"/>
        <v>1</v>
      </c>
      <c r="W162" s="78">
        <f t="shared" si="89"/>
        <v>1</v>
      </c>
      <c r="X162" s="78">
        <f t="shared" si="89"/>
        <v>1</v>
      </c>
      <c r="Y162" s="78">
        <f t="shared" si="89"/>
        <v>1</v>
      </c>
      <c r="Z162" s="78">
        <f t="shared" si="89"/>
        <v>1</v>
      </c>
      <c r="AA162" s="78">
        <f t="shared" si="89"/>
        <v>1</v>
      </c>
      <c r="AB162" s="78">
        <f t="shared" si="89"/>
        <v>1</v>
      </c>
      <c r="AC162" s="78">
        <f t="shared" si="89"/>
        <v>1</v>
      </c>
      <c r="AD162" s="78">
        <f t="shared" si="89"/>
        <v>1</v>
      </c>
      <c r="AE162" s="78">
        <f t="shared" si="89"/>
        <v>1</v>
      </c>
      <c r="AF162" s="78">
        <f t="shared" si="89"/>
        <v>1</v>
      </c>
      <c r="AG162" s="78">
        <f t="shared" si="89"/>
        <v>1</v>
      </c>
      <c r="AH162" s="78">
        <f t="shared" si="89"/>
        <v>1</v>
      </c>
      <c r="AI162" s="78">
        <f t="shared" si="89"/>
        <v>1</v>
      </c>
      <c r="AJ162" s="78">
        <f t="shared" si="89"/>
        <v>1</v>
      </c>
      <c r="AK162" s="165">
        <f>SUM(B162:AJ162)/COUNT(B162:AJ162)</f>
        <v>1</v>
      </c>
    </row>
    <row r="163" ht="14.25" customHeight="1">
      <c r="A163" s="166" t="s">
        <v>55</v>
      </c>
      <c r="B163" s="78" t="str">
        <f t="shared" ref="B163:AJ163" si="90">IF(AND((OR(B160&gt;=3.9,B160="")),(OR(B160&lt;=4.1,B160="")),(OR(B161&gt;=3.9,B161="")),(OR(B161&lt;=4.1,B161=""))),"Good","Bad")</f>
        <v>Good</v>
      </c>
      <c r="C163" s="78" t="str">
        <f t="shared" si="90"/>
        <v>Good</v>
      </c>
      <c r="D163" s="78" t="str">
        <f t="shared" si="90"/>
        <v>Good</v>
      </c>
      <c r="E163" s="78" t="str">
        <f t="shared" si="90"/>
        <v>Good</v>
      </c>
      <c r="F163" s="78" t="str">
        <f t="shared" si="90"/>
        <v>Good</v>
      </c>
      <c r="G163" s="78" t="str">
        <f t="shared" si="90"/>
        <v>Good</v>
      </c>
      <c r="H163" s="78" t="str">
        <f t="shared" si="90"/>
        <v>Good</v>
      </c>
      <c r="I163" s="78" t="str">
        <f t="shared" si="90"/>
        <v>Good</v>
      </c>
      <c r="J163" s="78" t="str">
        <f t="shared" si="90"/>
        <v>Good</v>
      </c>
      <c r="K163" s="78" t="str">
        <f t="shared" si="90"/>
        <v>Good</v>
      </c>
      <c r="L163" s="78" t="str">
        <f t="shared" si="90"/>
        <v>Good</v>
      </c>
      <c r="M163" s="78" t="str">
        <f t="shared" si="90"/>
        <v>Good</v>
      </c>
      <c r="N163" s="78" t="str">
        <f t="shared" si="90"/>
        <v>Good</v>
      </c>
      <c r="O163" s="78" t="str">
        <f t="shared" si="90"/>
        <v>Good</v>
      </c>
      <c r="P163" s="78" t="str">
        <f t="shared" si="90"/>
        <v>Good</v>
      </c>
      <c r="Q163" s="78" t="str">
        <f t="shared" si="90"/>
        <v>Good</v>
      </c>
      <c r="R163" s="78" t="str">
        <f t="shared" si="90"/>
        <v>Good</v>
      </c>
      <c r="S163" s="78" t="str">
        <f t="shared" si="90"/>
        <v>Good</v>
      </c>
      <c r="T163" s="78" t="str">
        <f t="shared" si="90"/>
        <v>Good</v>
      </c>
      <c r="U163" s="78" t="str">
        <f t="shared" si="90"/>
        <v>Good</v>
      </c>
      <c r="V163" s="78" t="str">
        <f t="shared" si="90"/>
        <v>Good</v>
      </c>
      <c r="W163" s="78" t="str">
        <f t="shared" si="90"/>
        <v>Good</v>
      </c>
      <c r="X163" s="78" t="str">
        <f t="shared" si="90"/>
        <v>Good</v>
      </c>
      <c r="Y163" s="78" t="str">
        <f t="shared" si="90"/>
        <v>Good</v>
      </c>
      <c r="Z163" s="78" t="str">
        <f t="shared" si="90"/>
        <v>Good</v>
      </c>
      <c r="AA163" s="78" t="str">
        <f t="shared" si="90"/>
        <v>Good</v>
      </c>
      <c r="AB163" s="78" t="str">
        <f t="shared" si="90"/>
        <v>Good</v>
      </c>
      <c r="AC163" s="78" t="str">
        <f t="shared" si="90"/>
        <v>Good</v>
      </c>
      <c r="AD163" s="78" t="str">
        <f t="shared" si="90"/>
        <v>Good</v>
      </c>
      <c r="AE163" s="78" t="str">
        <f t="shared" si="90"/>
        <v>Good</v>
      </c>
      <c r="AF163" s="78" t="str">
        <f t="shared" si="90"/>
        <v>Good</v>
      </c>
      <c r="AG163" s="78" t="str">
        <f t="shared" si="90"/>
        <v>Good</v>
      </c>
      <c r="AH163" s="78" t="str">
        <f t="shared" si="90"/>
        <v>Good</v>
      </c>
      <c r="AI163" s="78" t="str">
        <f t="shared" si="90"/>
        <v>Good</v>
      </c>
      <c r="AJ163" s="78" t="str">
        <f t="shared" si="90"/>
        <v>Good</v>
      </c>
      <c r="AK163" s="167">
        <f>COUNT(B162:AJ162)-SUM(B162:AJ162)</f>
        <v>0</v>
      </c>
    </row>
    <row r="164" ht="14.25" customHeight="1">
      <c r="A164" s="244"/>
      <c r="B164" s="245" t="s">
        <v>56</v>
      </c>
      <c r="C164" s="246">
        <v>1.0</v>
      </c>
      <c r="D164" s="245">
        <f t="shared" ref="D164:BT164" si="91">C164+1</f>
        <v>2</v>
      </c>
      <c r="E164" s="245">
        <f t="shared" si="91"/>
        <v>3</v>
      </c>
      <c r="F164" s="245">
        <f t="shared" si="91"/>
        <v>4</v>
      </c>
      <c r="G164" s="245">
        <f t="shared" si="91"/>
        <v>5</v>
      </c>
      <c r="H164" s="245">
        <f t="shared" si="91"/>
        <v>6</v>
      </c>
      <c r="I164" s="245">
        <f t="shared" si="91"/>
        <v>7</v>
      </c>
      <c r="J164" s="245">
        <f t="shared" si="91"/>
        <v>8</v>
      </c>
      <c r="K164" s="245">
        <f t="shared" si="91"/>
        <v>9</v>
      </c>
      <c r="L164" s="245">
        <f t="shared" si="91"/>
        <v>10</v>
      </c>
      <c r="M164" s="245">
        <f t="shared" si="91"/>
        <v>11</v>
      </c>
      <c r="N164" s="245">
        <f t="shared" si="91"/>
        <v>12</v>
      </c>
      <c r="O164" s="245">
        <f t="shared" si="91"/>
        <v>13</v>
      </c>
      <c r="P164" s="245">
        <f t="shared" si="91"/>
        <v>14</v>
      </c>
      <c r="Q164" s="245">
        <f t="shared" si="91"/>
        <v>15</v>
      </c>
      <c r="R164" s="245">
        <f t="shared" si="91"/>
        <v>16</v>
      </c>
      <c r="S164" s="245">
        <f t="shared" si="91"/>
        <v>17</v>
      </c>
      <c r="T164" s="245">
        <f t="shared" si="91"/>
        <v>18</v>
      </c>
      <c r="U164" s="245">
        <f t="shared" si="91"/>
        <v>19</v>
      </c>
      <c r="V164" s="245">
        <f t="shared" si="91"/>
        <v>20</v>
      </c>
      <c r="W164" s="245">
        <f t="shared" si="91"/>
        <v>21</v>
      </c>
      <c r="X164" s="245">
        <f t="shared" si="91"/>
        <v>22</v>
      </c>
      <c r="Y164" s="245">
        <f t="shared" si="91"/>
        <v>23</v>
      </c>
      <c r="Z164" s="245">
        <f t="shared" si="91"/>
        <v>24</v>
      </c>
      <c r="AA164" s="245">
        <f t="shared" si="91"/>
        <v>25</v>
      </c>
      <c r="AB164" s="245">
        <f t="shared" si="91"/>
        <v>26</v>
      </c>
      <c r="AC164" s="245">
        <f t="shared" si="91"/>
        <v>27</v>
      </c>
      <c r="AD164" s="245">
        <f t="shared" si="91"/>
        <v>28</v>
      </c>
      <c r="AE164" s="245">
        <f t="shared" si="91"/>
        <v>29</v>
      </c>
      <c r="AF164" s="245">
        <f t="shared" si="91"/>
        <v>30</v>
      </c>
      <c r="AG164" s="245">
        <f t="shared" si="91"/>
        <v>31</v>
      </c>
      <c r="AH164" s="245">
        <f t="shared" si="91"/>
        <v>32</v>
      </c>
      <c r="AI164" s="245">
        <f t="shared" si="91"/>
        <v>33</v>
      </c>
      <c r="AJ164" s="245">
        <f t="shared" si="91"/>
        <v>34</v>
      </c>
      <c r="AK164" s="245">
        <f t="shared" si="91"/>
        <v>35</v>
      </c>
      <c r="AL164" s="245">
        <f t="shared" si="91"/>
        <v>36</v>
      </c>
      <c r="AM164" s="245">
        <f t="shared" si="91"/>
        <v>37</v>
      </c>
      <c r="AN164" s="245">
        <f t="shared" si="91"/>
        <v>38</v>
      </c>
      <c r="AO164" s="245">
        <f t="shared" si="91"/>
        <v>39</v>
      </c>
      <c r="AP164" s="245">
        <f t="shared" si="91"/>
        <v>40</v>
      </c>
      <c r="AQ164" s="245">
        <f t="shared" si="91"/>
        <v>41</v>
      </c>
      <c r="AR164" s="245">
        <f t="shared" si="91"/>
        <v>42</v>
      </c>
      <c r="AS164" s="245">
        <f t="shared" si="91"/>
        <v>43</v>
      </c>
      <c r="AT164" s="245">
        <f t="shared" si="91"/>
        <v>44</v>
      </c>
      <c r="AU164" s="245">
        <f t="shared" si="91"/>
        <v>45</v>
      </c>
      <c r="AV164" s="245">
        <f t="shared" si="91"/>
        <v>46</v>
      </c>
      <c r="AW164" s="245">
        <f t="shared" si="91"/>
        <v>47</v>
      </c>
      <c r="AX164" s="245">
        <f t="shared" si="91"/>
        <v>48</v>
      </c>
      <c r="AY164" s="245">
        <f t="shared" si="91"/>
        <v>49</v>
      </c>
      <c r="AZ164" s="245">
        <f t="shared" si="91"/>
        <v>50</v>
      </c>
      <c r="BA164" s="245">
        <f t="shared" si="91"/>
        <v>51</v>
      </c>
      <c r="BB164" s="245">
        <f t="shared" si="91"/>
        <v>52</v>
      </c>
      <c r="BC164" s="245">
        <f t="shared" si="91"/>
        <v>53</v>
      </c>
      <c r="BD164" s="245">
        <f t="shared" si="91"/>
        <v>54</v>
      </c>
      <c r="BE164" s="245">
        <f t="shared" si="91"/>
        <v>55</v>
      </c>
      <c r="BF164" s="245">
        <f t="shared" si="91"/>
        <v>56</v>
      </c>
      <c r="BG164" s="245">
        <f t="shared" si="91"/>
        <v>57</v>
      </c>
      <c r="BH164" s="245">
        <f t="shared" si="91"/>
        <v>58</v>
      </c>
      <c r="BI164" s="245">
        <f t="shared" si="91"/>
        <v>59</v>
      </c>
      <c r="BJ164" s="245">
        <f t="shared" si="91"/>
        <v>60</v>
      </c>
      <c r="BK164" s="245">
        <f t="shared" si="91"/>
        <v>61</v>
      </c>
      <c r="BL164" s="245">
        <f t="shared" si="91"/>
        <v>62</v>
      </c>
      <c r="BM164" s="245">
        <f t="shared" si="91"/>
        <v>63</v>
      </c>
      <c r="BN164" s="245">
        <f t="shared" si="91"/>
        <v>64</v>
      </c>
      <c r="BO164" s="245">
        <f t="shared" si="91"/>
        <v>65</v>
      </c>
      <c r="BP164" s="245">
        <f t="shared" si="91"/>
        <v>66</v>
      </c>
      <c r="BQ164" s="245">
        <f t="shared" si="91"/>
        <v>67</v>
      </c>
      <c r="BR164" s="245">
        <f t="shared" si="91"/>
        <v>68</v>
      </c>
      <c r="BS164" s="245">
        <f t="shared" si="91"/>
        <v>69</v>
      </c>
      <c r="BT164" s="245">
        <f t="shared" si="91"/>
        <v>70</v>
      </c>
    </row>
    <row r="165" ht="14.25" customHeight="1">
      <c r="A165" s="247"/>
      <c r="B165" s="248" t="s">
        <v>28</v>
      </c>
      <c r="C165" s="249">
        <v>4.0</v>
      </c>
      <c r="D165" s="250" t="s">
        <v>57</v>
      </c>
      <c r="E165" s="251">
        <v>0.1</v>
      </c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52"/>
      <c r="AI165" s="252"/>
      <c r="AJ165" s="252"/>
      <c r="AK165" s="252"/>
      <c r="AL165" s="252"/>
      <c r="AM165" s="252"/>
      <c r="AN165" s="252"/>
      <c r="AO165" s="252"/>
      <c r="AP165" s="252"/>
      <c r="AQ165" s="252"/>
      <c r="AR165" s="252"/>
      <c r="AS165" s="252"/>
      <c r="AT165" s="252"/>
      <c r="AU165" s="252"/>
      <c r="AV165" s="252"/>
      <c r="AW165" s="252"/>
      <c r="AX165" s="252"/>
      <c r="AY165" s="252"/>
      <c r="AZ165" s="252"/>
      <c r="BA165" s="252"/>
      <c r="BB165" s="252"/>
      <c r="BC165" s="252"/>
      <c r="BD165" s="252"/>
      <c r="BE165" s="252"/>
      <c r="BF165" s="252"/>
      <c r="BG165" s="252"/>
      <c r="BH165" s="252"/>
      <c r="BI165" s="252"/>
      <c r="BJ165" s="252"/>
      <c r="BK165" s="252"/>
      <c r="BL165" s="252"/>
      <c r="BM165" s="252"/>
      <c r="BN165" s="252"/>
      <c r="BO165" s="252"/>
      <c r="BP165" s="252"/>
      <c r="BQ165" s="252"/>
      <c r="BR165" s="252"/>
      <c r="BS165" s="252"/>
      <c r="BT165" s="252"/>
    </row>
    <row r="166" ht="14.25" customHeight="1">
      <c r="A166" s="253" t="s">
        <v>101</v>
      </c>
      <c r="B166" s="254" t="s">
        <v>59</v>
      </c>
      <c r="C166" s="255">
        <f t="shared" ref="C166:AK166" si="92">B160</f>
        <v>4</v>
      </c>
      <c r="D166" s="255">
        <f t="shared" si="92"/>
        <v>4</v>
      </c>
      <c r="E166" s="255">
        <f t="shared" si="92"/>
        <v>4.1</v>
      </c>
      <c r="F166" s="255">
        <f t="shared" si="92"/>
        <v>4</v>
      </c>
      <c r="G166" s="255">
        <f t="shared" si="92"/>
        <v>4</v>
      </c>
      <c r="H166" s="255">
        <f t="shared" si="92"/>
        <v>4.1</v>
      </c>
      <c r="I166" s="255">
        <f t="shared" si="92"/>
        <v>4</v>
      </c>
      <c r="J166" s="255">
        <f t="shared" si="92"/>
        <v>4</v>
      </c>
      <c r="K166" s="255">
        <f t="shared" si="92"/>
        <v>4</v>
      </c>
      <c r="L166" s="255">
        <f t="shared" si="92"/>
        <v>4</v>
      </c>
      <c r="M166" s="255">
        <f t="shared" si="92"/>
        <v>4</v>
      </c>
      <c r="N166" s="255">
        <f t="shared" si="92"/>
        <v>4</v>
      </c>
      <c r="O166" s="255">
        <f t="shared" si="92"/>
        <v>4</v>
      </c>
      <c r="P166" s="255">
        <f t="shared" si="92"/>
        <v>4</v>
      </c>
      <c r="Q166" s="255">
        <f t="shared" si="92"/>
        <v>4</v>
      </c>
      <c r="R166" s="255">
        <f t="shared" si="92"/>
        <v>4</v>
      </c>
      <c r="S166" s="255">
        <f t="shared" si="92"/>
        <v>4</v>
      </c>
      <c r="T166" s="255">
        <f t="shared" si="92"/>
        <v>4</v>
      </c>
      <c r="U166" s="255">
        <f t="shared" si="92"/>
        <v>4</v>
      </c>
      <c r="V166" s="255">
        <f t="shared" si="92"/>
        <v>4</v>
      </c>
      <c r="W166" s="255">
        <f t="shared" si="92"/>
        <v>4</v>
      </c>
      <c r="X166" s="255">
        <f t="shared" si="92"/>
        <v>4</v>
      </c>
      <c r="Y166" s="255">
        <f t="shared" si="92"/>
        <v>4</v>
      </c>
      <c r="Z166" s="255">
        <f t="shared" si="92"/>
        <v>4</v>
      </c>
      <c r="AA166" s="255">
        <f t="shared" si="92"/>
        <v>4</v>
      </c>
      <c r="AB166" s="255">
        <f t="shared" si="92"/>
        <v>4</v>
      </c>
      <c r="AC166" s="255">
        <f t="shared" si="92"/>
        <v>4</v>
      </c>
      <c r="AD166" s="255">
        <f t="shared" si="92"/>
        <v>4</v>
      </c>
      <c r="AE166" s="255">
        <f t="shared" si="92"/>
        <v>4</v>
      </c>
      <c r="AF166" s="255">
        <f t="shared" si="92"/>
        <v>4</v>
      </c>
      <c r="AG166" s="255">
        <f t="shared" si="92"/>
        <v>4</v>
      </c>
      <c r="AH166" s="255">
        <f t="shared" si="92"/>
        <v>4</v>
      </c>
      <c r="AI166" s="255">
        <f t="shared" si="92"/>
        <v>4</v>
      </c>
      <c r="AJ166" s="255">
        <f t="shared" si="92"/>
        <v>4</v>
      </c>
      <c r="AK166" s="255">
        <f t="shared" si="92"/>
        <v>4.1</v>
      </c>
      <c r="AL166" s="255">
        <f t="shared" ref="AL166:BT166" si="93">B161</f>
        <v>4</v>
      </c>
      <c r="AM166" s="255">
        <f t="shared" si="93"/>
        <v>4.1</v>
      </c>
      <c r="AN166" s="255">
        <f t="shared" si="93"/>
        <v>4</v>
      </c>
      <c r="AO166" s="255">
        <f t="shared" si="93"/>
        <v>4</v>
      </c>
      <c r="AP166" s="255">
        <f t="shared" si="93"/>
        <v>4</v>
      </c>
      <c r="AQ166" s="255">
        <f t="shared" si="93"/>
        <v>4</v>
      </c>
      <c r="AR166" s="255">
        <f t="shared" si="93"/>
        <v>3.9</v>
      </c>
      <c r="AS166" s="255">
        <f t="shared" si="93"/>
        <v>3.9</v>
      </c>
      <c r="AT166" s="255">
        <f t="shared" si="93"/>
        <v>4.1</v>
      </c>
      <c r="AU166" s="255">
        <f t="shared" si="93"/>
        <v>4</v>
      </c>
      <c r="AV166" s="255">
        <f t="shared" si="93"/>
        <v>4</v>
      </c>
      <c r="AW166" s="255">
        <f t="shared" si="93"/>
        <v>3.9</v>
      </c>
      <c r="AX166" s="255">
        <f t="shared" si="93"/>
        <v>4</v>
      </c>
      <c r="AY166" s="255">
        <f t="shared" si="93"/>
        <v>4</v>
      </c>
      <c r="AZ166" s="255">
        <f t="shared" si="93"/>
        <v>4</v>
      </c>
      <c r="BA166" s="255">
        <f t="shared" si="93"/>
        <v>4</v>
      </c>
      <c r="BB166" s="255">
        <f t="shared" si="93"/>
        <v>4</v>
      </c>
      <c r="BC166" s="255">
        <f t="shared" si="93"/>
        <v>4</v>
      </c>
      <c r="BD166" s="255">
        <f t="shared" si="93"/>
        <v>4</v>
      </c>
      <c r="BE166" s="255">
        <f t="shared" si="93"/>
        <v>4.1</v>
      </c>
      <c r="BF166" s="255">
        <f t="shared" si="93"/>
        <v>4</v>
      </c>
      <c r="BG166" s="255">
        <f t="shared" si="93"/>
        <v>4.1</v>
      </c>
      <c r="BH166" s="255">
        <f t="shared" si="93"/>
        <v>4.1</v>
      </c>
      <c r="BI166" s="255">
        <f t="shared" si="93"/>
        <v>4</v>
      </c>
      <c r="BJ166" s="255">
        <f t="shared" si="93"/>
        <v>4</v>
      </c>
      <c r="BK166" s="255">
        <f t="shared" si="93"/>
        <v>4</v>
      </c>
      <c r="BL166" s="255">
        <f t="shared" si="93"/>
        <v>3.9</v>
      </c>
      <c r="BM166" s="255">
        <f t="shared" si="93"/>
        <v>4</v>
      </c>
      <c r="BN166" s="255">
        <f t="shared" si="93"/>
        <v>3.9</v>
      </c>
      <c r="BO166" s="255">
        <f t="shared" si="93"/>
        <v>4</v>
      </c>
      <c r="BP166" s="255">
        <f t="shared" si="93"/>
        <v>4</v>
      </c>
      <c r="BQ166" s="255">
        <f t="shared" si="93"/>
        <v>4.1</v>
      </c>
      <c r="BR166" s="255">
        <f t="shared" si="93"/>
        <v>4</v>
      </c>
      <c r="BS166" s="255">
        <f t="shared" si="93"/>
        <v>4</v>
      </c>
      <c r="BT166" s="255">
        <f t="shared" si="93"/>
        <v>3.9</v>
      </c>
    </row>
    <row r="167" ht="14.25" customHeight="1">
      <c r="A167" s="93"/>
      <c r="B167" s="256" t="s">
        <v>60</v>
      </c>
      <c r="C167" s="257">
        <f>C165</f>
        <v>4</v>
      </c>
      <c r="D167" s="257">
        <f t="shared" ref="D167:BT167" si="94">C167</f>
        <v>4</v>
      </c>
      <c r="E167" s="257">
        <f t="shared" si="94"/>
        <v>4</v>
      </c>
      <c r="F167" s="257">
        <f t="shared" si="94"/>
        <v>4</v>
      </c>
      <c r="G167" s="257">
        <f t="shared" si="94"/>
        <v>4</v>
      </c>
      <c r="H167" s="257">
        <f t="shared" si="94"/>
        <v>4</v>
      </c>
      <c r="I167" s="257">
        <f t="shared" si="94"/>
        <v>4</v>
      </c>
      <c r="J167" s="257">
        <f t="shared" si="94"/>
        <v>4</v>
      </c>
      <c r="K167" s="257">
        <f t="shared" si="94"/>
        <v>4</v>
      </c>
      <c r="L167" s="257">
        <f t="shared" si="94"/>
        <v>4</v>
      </c>
      <c r="M167" s="257">
        <f t="shared" si="94"/>
        <v>4</v>
      </c>
      <c r="N167" s="257">
        <f t="shared" si="94"/>
        <v>4</v>
      </c>
      <c r="O167" s="257">
        <f t="shared" si="94"/>
        <v>4</v>
      </c>
      <c r="P167" s="257">
        <f t="shared" si="94"/>
        <v>4</v>
      </c>
      <c r="Q167" s="257">
        <f t="shared" si="94"/>
        <v>4</v>
      </c>
      <c r="R167" s="257">
        <f t="shared" si="94"/>
        <v>4</v>
      </c>
      <c r="S167" s="257">
        <f t="shared" si="94"/>
        <v>4</v>
      </c>
      <c r="T167" s="257">
        <f t="shared" si="94"/>
        <v>4</v>
      </c>
      <c r="U167" s="257">
        <f t="shared" si="94"/>
        <v>4</v>
      </c>
      <c r="V167" s="257">
        <f t="shared" si="94"/>
        <v>4</v>
      </c>
      <c r="W167" s="257">
        <f t="shared" si="94"/>
        <v>4</v>
      </c>
      <c r="X167" s="257">
        <f t="shared" si="94"/>
        <v>4</v>
      </c>
      <c r="Y167" s="257">
        <f t="shared" si="94"/>
        <v>4</v>
      </c>
      <c r="Z167" s="257">
        <f t="shared" si="94"/>
        <v>4</v>
      </c>
      <c r="AA167" s="257">
        <f t="shared" si="94"/>
        <v>4</v>
      </c>
      <c r="AB167" s="257">
        <f t="shared" si="94"/>
        <v>4</v>
      </c>
      <c r="AC167" s="257">
        <f t="shared" si="94"/>
        <v>4</v>
      </c>
      <c r="AD167" s="257">
        <f t="shared" si="94"/>
        <v>4</v>
      </c>
      <c r="AE167" s="257">
        <f t="shared" si="94"/>
        <v>4</v>
      </c>
      <c r="AF167" s="257">
        <f t="shared" si="94"/>
        <v>4</v>
      </c>
      <c r="AG167" s="257">
        <f t="shared" si="94"/>
        <v>4</v>
      </c>
      <c r="AH167" s="257">
        <f t="shared" si="94"/>
        <v>4</v>
      </c>
      <c r="AI167" s="257">
        <f t="shared" si="94"/>
        <v>4</v>
      </c>
      <c r="AJ167" s="257">
        <f t="shared" si="94"/>
        <v>4</v>
      </c>
      <c r="AK167" s="257">
        <f t="shared" si="94"/>
        <v>4</v>
      </c>
      <c r="AL167" s="257">
        <f t="shared" si="94"/>
        <v>4</v>
      </c>
      <c r="AM167" s="257">
        <f t="shared" si="94"/>
        <v>4</v>
      </c>
      <c r="AN167" s="257">
        <f t="shared" si="94"/>
        <v>4</v>
      </c>
      <c r="AO167" s="257">
        <f t="shared" si="94"/>
        <v>4</v>
      </c>
      <c r="AP167" s="257">
        <f t="shared" si="94"/>
        <v>4</v>
      </c>
      <c r="AQ167" s="257">
        <f t="shared" si="94"/>
        <v>4</v>
      </c>
      <c r="AR167" s="257">
        <f t="shared" si="94"/>
        <v>4</v>
      </c>
      <c r="AS167" s="257">
        <f t="shared" si="94"/>
        <v>4</v>
      </c>
      <c r="AT167" s="257">
        <f t="shared" si="94"/>
        <v>4</v>
      </c>
      <c r="AU167" s="257">
        <f t="shared" si="94"/>
        <v>4</v>
      </c>
      <c r="AV167" s="257">
        <f t="shared" si="94"/>
        <v>4</v>
      </c>
      <c r="AW167" s="257">
        <f t="shared" si="94"/>
        <v>4</v>
      </c>
      <c r="AX167" s="257">
        <f t="shared" si="94"/>
        <v>4</v>
      </c>
      <c r="AY167" s="257">
        <f t="shared" si="94"/>
        <v>4</v>
      </c>
      <c r="AZ167" s="257">
        <f t="shared" si="94"/>
        <v>4</v>
      </c>
      <c r="BA167" s="257">
        <f t="shared" si="94"/>
        <v>4</v>
      </c>
      <c r="BB167" s="257">
        <f t="shared" si="94"/>
        <v>4</v>
      </c>
      <c r="BC167" s="257">
        <f t="shared" si="94"/>
        <v>4</v>
      </c>
      <c r="BD167" s="257">
        <f t="shared" si="94"/>
        <v>4</v>
      </c>
      <c r="BE167" s="257">
        <f t="shared" si="94"/>
        <v>4</v>
      </c>
      <c r="BF167" s="257">
        <f t="shared" si="94"/>
        <v>4</v>
      </c>
      <c r="BG167" s="257">
        <f t="shared" si="94"/>
        <v>4</v>
      </c>
      <c r="BH167" s="257">
        <f t="shared" si="94"/>
        <v>4</v>
      </c>
      <c r="BI167" s="257">
        <f t="shared" si="94"/>
        <v>4</v>
      </c>
      <c r="BJ167" s="257">
        <f t="shared" si="94"/>
        <v>4</v>
      </c>
      <c r="BK167" s="257">
        <f t="shared" si="94"/>
        <v>4</v>
      </c>
      <c r="BL167" s="257">
        <f t="shared" si="94"/>
        <v>4</v>
      </c>
      <c r="BM167" s="257">
        <f t="shared" si="94"/>
        <v>4</v>
      </c>
      <c r="BN167" s="257">
        <f t="shared" si="94"/>
        <v>4</v>
      </c>
      <c r="BO167" s="257">
        <f t="shared" si="94"/>
        <v>4</v>
      </c>
      <c r="BP167" s="257">
        <f t="shared" si="94"/>
        <v>4</v>
      </c>
      <c r="BQ167" s="257">
        <f t="shared" si="94"/>
        <v>4</v>
      </c>
      <c r="BR167" s="257">
        <f t="shared" si="94"/>
        <v>4</v>
      </c>
      <c r="BS167" s="257">
        <f t="shared" si="94"/>
        <v>4</v>
      </c>
      <c r="BT167" s="257">
        <f t="shared" si="94"/>
        <v>4</v>
      </c>
    </row>
    <row r="168" ht="14.25" customHeight="1">
      <c r="A168" s="93"/>
      <c r="B168" s="256" t="s">
        <v>61</v>
      </c>
      <c r="C168" s="257">
        <f>C165+E165</f>
        <v>4.1</v>
      </c>
      <c r="D168" s="257">
        <f t="shared" ref="D168:BT168" si="95">C168</f>
        <v>4.1</v>
      </c>
      <c r="E168" s="257">
        <f t="shared" si="95"/>
        <v>4.1</v>
      </c>
      <c r="F168" s="257">
        <f t="shared" si="95"/>
        <v>4.1</v>
      </c>
      <c r="G168" s="257">
        <f t="shared" si="95"/>
        <v>4.1</v>
      </c>
      <c r="H168" s="257">
        <f t="shared" si="95"/>
        <v>4.1</v>
      </c>
      <c r="I168" s="257">
        <f t="shared" si="95"/>
        <v>4.1</v>
      </c>
      <c r="J168" s="257">
        <f t="shared" si="95"/>
        <v>4.1</v>
      </c>
      <c r="K168" s="257">
        <f t="shared" si="95"/>
        <v>4.1</v>
      </c>
      <c r="L168" s="257">
        <f t="shared" si="95"/>
        <v>4.1</v>
      </c>
      <c r="M168" s="257">
        <f t="shared" si="95"/>
        <v>4.1</v>
      </c>
      <c r="N168" s="257">
        <f t="shared" si="95"/>
        <v>4.1</v>
      </c>
      <c r="O168" s="257">
        <f t="shared" si="95"/>
        <v>4.1</v>
      </c>
      <c r="P168" s="257">
        <f t="shared" si="95"/>
        <v>4.1</v>
      </c>
      <c r="Q168" s="257">
        <f t="shared" si="95"/>
        <v>4.1</v>
      </c>
      <c r="R168" s="257">
        <f t="shared" si="95"/>
        <v>4.1</v>
      </c>
      <c r="S168" s="257">
        <f t="shared" si="95"/>
        <v>4.1</v>
      </c>
      <c r="T168" s="257">
        <f t="shared" si="95"/>
        <v>4.1</v>
      </c>
      <c r="U168" s="257">
        <f t="shared" si="95"/>
        <v>4.1</v>
      </c>
      <c r="V168" s="257">
        <f t="shared" si="95"/>
        <v>4.1</v>
      </c>
      <c r="W168" s="257">
        <f t="shared" si="95"/>
        <v>4.1</v>
      </c>
      <c r="X168" s="257">
        <f t="shared" si="95"/>
        <v>4.1</v>
      </c>
      <c r="Y168" s="257">
        <f t="shared" si="95"/>
        <v>4.1</v>
      </c>
      <c r="Z168" s="257">
        <f t="shared" si="95"/>
        <v>4.1</v>
      </c>
      <c r="AA168" s="257">
        <f t="shared" si="95"/>
        <v>4.1</v>
      </c>
      <c r="AB168" s="257">
        <f t="shared" si="95"/>
        <v>4.1</v>
      </c>
      <c r="AC168" s="257">
        <f t="shared" si="95"/>
        <v>4.1</v>
      </c>
      <c r="AD168" s="257">
        <f t="shared" si="95"/>
        <v>4.1</v>
      </c>
      <c r="AE168" s="257">
        <f t="shared" si="95"/>
        <v>4.1</v>
      </c>
      <c r="AF168" s="257">
        <f t="shared" si="95"/>
        <v>4.1</v>
      </c>
      <c r="AG168" s="257">
        <f t="shared" si="95"/>
        <v>4.1</v>
      </c>
      <c r="AH168" s="257">
        <f t="shared" si="95"/>
        <v>4.1</v>
      </c>
      <c r="AI168" s="257">
        <f t="shared" si="95"/>
        <v>4.1</v>
      </c>
      <c r="AJ168" s="257">
        <f t="shared" si="95"/>
        <v>4.1</v>
      </c>
      <c r="AK168" s="257">
        <f t="shared" si="95"/>
        <v>4.1</v>
      </c>
      <c r="AL168" s="257">
        <f t="shared" si="95"/>
        <v>4.1</v>
      </c>
      <c r="AM168" s="257">
        <f t="shared" si="95"/>
        <v>4.1</v>
      </c>
      <c r="AN168" s="257">
        <f t="shared" si="95"/>
        <v>4.1</v>
      </c>
      <c r="AO168" s="257">
        <f t="shared" si="95"/>
        <v>4.1</v>
      </c>
      <c r="AP168" s="257">
        <f t="shared" si="95"/>
        <v>4.1</v>
      </c>
      <c r="AQ168" s="257">
        <f t="shared" si="95"/>
        <v>4.1</v>
      </c>
      <c r="AR168" s="257">
        <f t="shared" si="95"/>
        <v>4.1</v>
      </c>
      <c r="AS168" s="257">
        <f t="shared" si="95"/>
        <v>4.1</v>
      </c>
      <c r="AT168" s="257">
        <f t="shared" si="95"/>
        <v>4.1</v>
      </c>
      <c r="AU168" s="257">
        <f t="shared" si="95"/>
        <v>4.1</v>
      </c>
      <c r="AV168" s="257">
        <f t="shared" si="95"/>
        <v>4.1</v>
      </c>
      <c r="AW168" s="257">
        <f t="shared" si="95"/>
        <v>4.1</v>
      </c>
      <c r="AX168" s="257">
        <f t="shared" si="95"/>
        <v>4.1</v>
      </c>
      <c r="AY168" s="257">
        <f t="shared" si="95"/>
        <v>4.1</v>
      </c>
      <c r="AZ168" s="257">
        <f t="shared" si="95"/>
        <v>4.1</v>
      </c>
      <c r="BA168" s="257">
        <f t="shared" si="95"/>
        <v>4.1</v>
      </c>
      <c r="BB168" s="257">
        <f t="shared" si="95"/>
        <v>4.1</v>
      </c>
      <c r="BC168" s="257">
        <f t="shared" si="95"/>
        <v>4.1</v>
      </c>
      <c r="BD168" s="257">
        <f t="shared" si="95"/>
        <v>4.1</v>
      </c>
      <c r="BE168" s="257">
        <f t="shared" si="95"/>
        <v>4.1</v>
      </c>
      <c r="BF168" s="257">
        <f t="shared" si="95"/>
        <v>4.1</v>
      </c>
      <c r="BG168" s="257">
        <f t="shared" si="95"/>
        <v>4.1</v>
      </c>
      <c r="BH168" s="257">
        <f t="shared" si="95"/>
        <v>4.1</v>
      </c>
      <c r="BI168" s="257">
        <f t="shared" si="95"/>
        <v>4.1</v>
      </c>
      <c r="BJ168" s="257">
        <f t="shared" si="95"/>
        <v>4.1</v>
      </c>
      <c r="BK168" s="257">
        <f t="shared" si="95"/>
        <v>4.1</v>
      </c>
      <c r="BL168" s="257">
        <f t="shared" si="95"/>
        <v>4.1</v>
      </c>
      <c r="BM168" s="257">
        <f t="shared" si="95"/>
        <v>4.1</v>
      </c>
      <c r="BN168" s="257">
        <f t="shared" si="95"/>
        <v>4.1</v>
      </c>
      <c r="BO168" s="257">
        <f t="shared" si="95"/>
        <v>4.1</v>
      </c>
      <c r="BP168" s="257">
        <f t="shared" si="95"/>
        <v>4.1</v>
      </c>
      <c r="BQ168" s="257">
        <f t="shared" si="95"/>
        <v>4.1</v>
      </c>
      <c r="BR168" s="257">
        <f t="shared" si="95"/>
        <v>4.1</v>
      </c>
      <c r="BS168" s="257">
        <f t="shared" si="95"/>
        <v>4.1</v>
      </c>
      <c r="BT168" s="257">
        <f t="shared" si="95"/>
        <v>4.1</v>
      </c>
    </row>
    <row r="169" ht="14.25" customHeight="1">
      <c r="A169" s="96"/>
      <c r="B169" s="258" t="s">
        <v>62</v>
      </c>
      <c r="C169" s="259">
        <f>C165-E165</f>
        <v>3.9</v>
      </c>
      <c r="D169" s="259">
        <f t="shared" ref="D169:BT169" si="96">C169</f>
        <v>3.9</v>
      </c>
      <c r="E169" s="259">
        <f t="shared" si="96"/>
        <v>3.9</v>
      </c>
      <c r="F169" s="259">
        <f t="shared" si="96"/>
        <v>3.9</v>
      </c>
      <c r="G169" s="259">
        <f t="shared" si="96"/>
        <v>3.9</v>
      </c>
      <c r="H169" s="259">
        <f t="shared" si="96"/>
        <v>3.9</v>
      </c>
      <c r="I169" s="259">
        <f t="shared" si="96"/>
        <v>3.9</v>
      </c>
      <c r="J169" s="259">
        <f t="shared" si="96"/>
        <v>3.9</v>
      </c>
      <c r="K169" s="259">
        <f t="shared" si="96"/>
        <v>3.9</v>
      </c>
      <c r="L169" s="259">
        <f t="shared" si="96"/>
        <v>3.9</v>
      </c>
      <c r="M169" s="259">
        <f t="shared" si="96"/>
        <v>3.9</v>
      </c>
      <c r="N169" s="259">
        <f t="shared" si="96"/>
        <v>3.9</v>
      </c>
      <c r="O169" s="259">
        <f t="shared" si="96"/>
        <v>3.9</v>
      </c>
      <c r="P169" s="259">
        <f t="shared" si="96"/>
        <v>3.9</v>
      </c>
      <c r="Q169" s="259">
        <f t="shared" si="96"/>
        <v>3.9</v>
      </c>
      <c r="R169" s="259">
        <f t="shared" si="96"/>
        <v>3.9</v>
      </c>
      <c r="S169" s="259">
        <f t="shared" si="96"/>
        <v>3.9</v>
      </c>
      <c r="T169" s="259">
        <f t="shared" si="96"/>
        <v>3.9</v>
      </c>
      <c r="U169" s="259">
        <f t="shared" si="96"/>
        <v>3.9</v>
      </c>
      <c r="V169" s="259">
        <f t="shared" si="96"/>
        <v>3.9</v>
      </c>
      <c r="W169" s="259">
        <f t="shared" si="96"/>
        <v>3.9</v>
      </c>
      <c r="X169" s="259">
        <f t="shared" si="96"/>
        <v>3.9</v>
      </c>
      <c r="Y169" s="259">
        <f t="shared" si="96"/>
        <v>3.9</v>
      </c>
      <c r="Z169" s="259">
        <f t="shared" si="96"/>
        <v>3.9</v>
      </c>
      <c r="AA169" s="259">
        <f t="shared" si="96"/>
        <v>3.9</v>
      </c>
      <c r="AB169" s="259">
        <f t="shared" si="96"/>
        <v>3.9</v>
      </c>
      <c r="AC169" s="259">
        <f t="shared" si="96"/>
        <v>3.9</v>
      </c>
      <c r="AD169" s="259">
        <f t="shared" si="96"/>
        <v>3.9</v>
      </c>
      <c r="AE169" s="259">
        <f t="shared" si="96"/>
        <v>3.9</v>
      </c>
      <c r="AF169" s="259">
        <f t="shared" si="96"/>
        <v>3.9</v>
      </c>
      <c r="AG169" s="259">
        <f t="shared" si="96"/>
        <v>3.9</v>
      </c>
      <c r="AH169" s="259">
        <f t="shared" si="96"/>
        <v>3.9</v>
      </c>
      <c r="AI169" s="259">
        <f t="shared" si="96"/>
        <v>3.9</v>
      </c>
      <c r="AJ169" s="259">
        <f t="shared" si="96"/>
        <v>3.9</v>
      </c>
      <c r="AK169" s="259">
        <f t="shared" si="96"/>
        <v>3.9</v>
      </c>
      <c r="AL169" s="259">
        <f t="shared" si="96"/>
        <v>3.9</v>
      </c>
      <c r="AM169" s="259">
        <f t="shared" si="96"/>
        <v>3.9</v>
      </c>
      <c r="AN169" s="259">
        <f t="shared" si="96"/>
        <v>3.9</v>
      </c>
      <c r="AO169" s="259">
        <f t="shared" si="96"/>
        <v>3.9</v>
      </c>
      <c r="AP169" s="259">
        <f t="shared" si="96"/>
        <v>3.9</v>
      </c>
      <c r="AQ169" s="259">
        <f t="shared" si="96"/>
        <v>3.9</v>
      </c>
      <c r="AR169" s="259">
        <f t="shared" si="96"/>
        <v>3.9</v>
      </c>
      <c r="AS169" s="259">
        <f t="shared" si="96"/>
        <v>3.9</v>
      </c>
      <c r="AT169" s="259">
        <f t="shared" si="96"/>
        <v>3.9</v>
      </c>
      <c r="AU169" s="259">
        <f t="shared" si="96"/>
        <v>3.9</v>
      </c>
      <c r="AV169" s="259">
        <f t="shared" si="96"/>
        <v>3.9</v>
      </c>
      <c r="AW169" s="259">
        <f t="shared" si="96"/>
        <v>3.9</v>
      </c>
      <c r="AX169" s="259">
        <f t="shared" si="96"/>
        <v>3.9</v>
      </c>
      <c r="AY169" s="259">
        <f t="shared" si="96"/>
        <v>3.9</v>
      </c>
      <c r="AZ169" s="259">
        <f t="shared" si="96"/>
        <v>3.9</v>
      </c>
      <c r="BA169" s="259">
        <f t="shared" si="96"/>
        <v>3.9</v>
      </c>
      <c r="BB169" s="259">
        <f t="shared" si="96"/>
        <v>3.9</v>
      </c>
      <c r="BC169" s="259">
        <f t="shared" si="96"/>
        <v>3.9</v>
      </c>
      <c r="BD169" s="259">
        <f t="shared" si="96"/>
        <v>3.9</v>
      </c>
      <c r="BE169" s="259">
        <f t="shared" si="96"/>
        <v>3.9</v>
      </c>
      <c r="BF169" s="259">
        <f t="shared" si="96"/>
        <v>3.9</v>
      </c>
      <c r="BG169" s="259">
        <f t="shared" si="96"/>
        <v>3.9</v>
      </c>
      <c r="BH169" s="259">
        <f t="shared" si="96"/>
        <v>3.9</v>
      </c>
      <c r="BI169" s="259">
        <f t="shared" si="96"/>
        <v>3.9</v>
      </c>
      <c r="BJ169" s="259">
        <f t="shared" si="96"/>
        <v>3.9</v>
      </c>
      <c r="BK169" s="259">
        <f t="shared" si="96"/>
        <v>3.9</v>
      </c>
      <c r="BL169" s="259">
        <f t="shared" si="96"/>
        <v>3.9</v>
      </c>
      <c r="BM169" s="259">
        <f t="shared" si="96"/>
        <v>3.9</v>
      </c>
      <c r="BN169" s="259">
        <f t="shared" si="96"/>
        <v>3.9</v>
      </c>
      <c r="BO169" s="259">
        <f t="shared" si="96"/>
        <v>3.9</v>
      </c>
      <c r="BP169" s="259">
        <f t="shared" si="96"/>
        <v>3.9</v>
      </c>
      <c r="BQ169" s="259">
        <f t="shared" si="96"/>
        <v>3.9</v>
      </c>
      <c r="BR169" s="259">
        <f t="shared" si="96"/>
        <v>3.9</v>
      </c>
      <c r="BS169" s="259">
        <f t="shared" si="96"/>
        <v>3.9</v>
      </c>
      <c r="BT169" s="259">
        <f t="shared" si="96"/>
        <v>3.9</v>
      </c>
    </row>
    <row r="170" ht="14.25" customHeight="1">
      <c r="A170" s="244"/>
      <c r="B170" s="246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</row>
    <row r="171" ht="14.25" customHeight="1">
      <c r="A171" s="244"/>
      <c r="B171" s="246"/>
      <c r="C171" s="248" t="s">
        <v>63</v>
      </c>
      <c r="D171" s="251">
        <v>1.88</v>
      </c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</row>
    <row r="172" ht="14.25" customHeight="1">
      <c r="A172" s="253" t="s">
        <v>102</v>
      </c>
      <c r="B172" s="248" t="s">
        <v>65</v>
      </c>
      <c r="C172" s="260">
        <f>average(B160:C161)</f>
        <v>4.025</v>
      </c>
      <c r="D172" s="255">
        <f>average(D160:E161)</f>
        <v>4.025</v>
      </c>
      <c r="E172" s="255">
        <f>average(F160:G161)</f>
        <v>4.025</v>
      </c>
      <c r="F172" s="255">
        <f>average(H160:I161)</f>
        <v>3.95</v>
      </c>
      <c r="G172" s="255">
        <f>average(J160:K161)</f>
        <v>4.025</v>
      </c>
      <c r="H172" s="255">
        <f>average(L160:M161)</f>
        <v>3.975</v>
      </c>
      <c r="I172" s="255">
        <f>average(N160:O161)</f>
        <v>4</v>
      </c>
      <c r="J172" s="255">
        <f>average(P160:Q161)</f>
        <v>4</v>
      </c>
      <c r="K172" s="255">
        <f>average(R160:S161)</f>
        <v>4</v>
      </c>
      <c r="L172" s="255">
        <f>average(T160:U161)</f>
        <v>4.025</v>
      </c>
      <c r="M172" s="255">
        <f>AVERAGE(V160:W161)</f>
        <v>4.025</v>
      </c>
      <c r="N172" s="255">
        <f>average(X160:Y161)</f>
        <v>4.025</v>
      </c>
      <c r="O172" s="255">
        <f>average(Z160:AA161)</f>
        <v>4</v>
      </c>
      <c r="P172" s="255">
        <f>average(AB160:AC161)</f>
        <v>3.975</v>
      </c>
      <c r="Q172" s="255">
        <f>average(AD160:AE161)</f>
        <v>3.975</v>
      </c>
      <c r="R172" s="255">
        <f>AVERAGE(AF160:AG161)</f>
        <v>4.025</v>
      </c>
      <c r="S172" s="255">
        <f>AVERAGE(AH160:AI161)</f>
        <v>4</v>
      </c>
      <c r="T172" s="255">
        <f>AVERAGE(AJ160:AK161)</f>
        <v>4</v>
      </c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</row>
    <row r="173" ht="14.25" customHeight="1">
      <c r="A173" s="93"/>
      <c r="B173" s="256" t="s">
        <v>66</v>
      </c>
      <c r="C173" s="261">
        <f>average(C172:T172)</f>
        <v>4.004166667</v>
      </c>
      <c r="D173" s="257">
        <f t="shared" ref="D173:T173" si="97">C173</f>
        <v>4.004166667</v>
      </c>
      <c r="E173" s="257">
        <f t="shared" si="97"/>
        <v>4.004166667</v>
      </c>
      <c r="F173" s="257">
        <f t="shared" si="97"/>
        <v>4.004166667</v>
      </c>
      <c r="G173" s="257">
        <f t="shared" si="97"/>
        <v>4.004166667</v>
      </c>
      <c r="H173" s="257">
        <f t="shared" si="97"/>
        <v>4.004166667</v>
      </c>
      <c r="I173" s="257">
        <f t="shared" si="97"/>
        <v>4.004166667</v>
      </c>
      <c r="J173" s="257">
        <f t="shared" si="97"/>
        <v>4.004166667</v>
      </c>
      <c r="K173" s="257">
        <f t="shared" si="97"/>
        <v>4.004166667</v>
      </c>
      <c r="L173" s="257">
        <f t="shared" si="97"/>
        <v>4.004166667</v>
      </c>
      <c r="M173" s="257">
        <f t="shared" si="97"/>
        <v>4.004166667</v>
      </c>
      <c r="N173" s="257">
        <f t="shared" si="97"/>
        <v>4.004166667</v>
      </c>
      <c r="O173" s="257">
        <f t="shared" si="97"/>
        <v>4.004166667</v>
      </c>
      <c r="P173" s="257">
        <f t="shared" si="97"/>
        <v>4.004166667</v>
      </c>
      <c r="Q173" s="257">
        <f t="shared" si="97"/>
        <v>4.004166667</v>
      </c>
      <c r="R173" s="257">
        <f t="shared" si="97"/>
        <v>4.004166667</v>
      </c>
      <c r="S173" s="257">
        <f t="shared" si="97"/>
        <v>4.004166667</v>
      </c>
      <c r="T173" s="257">
        <f t="shared" si="97"/>
        <v>4.004166667</v>
      </c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</row>
    <row r="174" ht="14.25" customHeight="1">
      <c r="A174" s="93"/>
      <c r="B174" s="256" t="s">
        <v>67</v>
      </c>
      <c r="C174" s="261">
        <f>C173+$D$41*C179</f>
        <v>4.150388889</v>
      </c>
      <c r="D174" s="257">
        <f t="shared" ref="D174:T174" si="98">C174</f>
        <v>4.150388889</v>
      </c>
      <c r="E174" s="257">
        <f t="shared" si="98"/>
        <v>4.150388889</v>
      </c>
      <c r="F174" s="257">
        <f t="shared" si="98"/>
        <v>4.150388889</v>
      </c>
      <c r="G174" s="257">
        <f t="shared" si="98"/>
        <v>4.150388889</v>
      </c>
      <c r="H174" s="257">
        <f t="shared" si="98"/>
        <v>4.150388889</v>
      </c>
      <c r="I174" s="257">
        <f t="shared" si="98"/>
        <v>4.150388889</v>
      </c>
      <c r="J174" s="257">
        <f t="shared" si="98"/>
        <v>4.150388889</v>
      </c>
      <c r="K174" s="257">
        <f t="shared" si="98"/>
        <v>4.150388889</v>
      </c>
      <c r="L174" s="257">
        <f t="shared" si="98"/>
        <v>4.150388889</v>
      </c>
      <c r="M174" s="257">
        <f t="shared" si="98"/>
        <v>4.150388889</v>
      </c>
      <c r="N174" s="257">
        <f t="shared" si="98"/>
        <v>4.150388889</v>
      </c>
      <c r="O174" s="257">
        <f t="shared" si="98"/>
        <v>4.150388889</v>
      </c>
      <c r="P174" s="257">
        <f t="shared" si="98"/>
        <v>4.150388889</v>
      </c>
      <c r="Q174" s="257">
        <f t="shared" si="98"/>
        <v>4.150388889</v>
      </c>
      <c r="R174" s="257">
        <f t="shared" si="98"/>
        <v>4.150388889</v>
      </c>
      <c r="S174" s="257">
        <f t="shared" si="98"/>
        <v>4.150388889</v>
      </c>
      <c r="T174" s="257">
        <f t="shared" si="98"/>
        <v>4.150388889</v>
      </c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</row>
    <row r="175" ht="14.25" customHeight="1">
      <c r="A175" s="96"/>
      <c r="B175" s="258" t="s">
        <v>68</v>
      </c>
      <c r="C175" s="262">
        <f>C173-D171*C179</f>
        <v>3.857944444</v>
      </c>
      <c r="D175" s="259">
        <f t="shared" ref="D175:T175" si="99">C175</f>
        <v>3.857944444</v>
      </c>
      <c r="E175" s="259">
        <f t="shared" si="99"/>
        <v>3.857944444</v>
      </c>
      <c r="F175" s="259">
        <f t="shared" si="99"/>
        <v>3.857944444</v>
      </c>
      <c r="G175" s="259">
        <f t="shared" si="99"/>
        <v>3.857944444</v>
      </c>
      <c r="H175" s="259">
        <f t="shared" si="99"/>
        <v>3.857944444</v>
      </c>
      <c r="I175" s="259">
        <f t="shared" si="99"/>
        <v>3.857944444</v>
      </c>
      <c r="J175" s="259">
        <f t="shared" si="99"/>
        <v>3.857944444</v>
      </c>
      <c r="K175" s="259">
        <f t="shared" si="99"/>
        <v>3.857944444</v>
      </c>
      <c r="L175" s="259">
        <f t="shared" si="99"/>
        <v>3.857944444</v>
      </c>
      <c r="M175" s="259">
        <f t="shared" si="99"/>
        <v>3.857944444</v>
      </c>
      <c r="N175" s="259">
        <f t="shared" si="99"/>
        <v>3.857944444</v>
      </c>
      <c r="O175" s="259">
        <f t="shared" si="99"/>
        <v>3.857944444</v>
      </c>
      <c r="P175" s="259">
        <f t="shared" si="99"/>
        <v>3.857944444</v>
      </c>
      <c r="Q175" s="259">
        <f t="shared" si="99"/>
        <v>3.857944444</v>
      </c>
      <c r="R175" s="259">
        <f t="shared" si="99"/>
        <v>3.857944444</v>
      </c>
      <c r="S175" s="259">
        <f t="shared" si="99"/>
        <v>3.857944444</v>
      </c>
      <c r="T175" s="259">
        <f t="shared" si="99"/>
        <v>3.857944444</v>
      </c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</row>
    <row r="176" ht="14.25" customHeight="1">
      <c r="A176" s="247"/>
      <c r="B176" s="246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</row>
    <row r="177" ht="14.25" customHeight="1">
      <c r="A177" s="247"/>
      <c r="B177" s="263" t="s">
        <v>69</v>
      </c>
      <c r="C177" s="264">
        <v>3.267</v>
      </c>
      <c r="D177" s="265" t="s">
        <v>70</v>
      </c>
      <c r="E177" s="266">
        <v>0.0</v>
      </c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</row>
    <row r="178" ht="14.25" customHeight="1">
      <c r="A178" s="253" t="s">
        <v>103</v>
      </c>
      <c r="B178" s="248" t="s">
        <v>72</v>
      </c>
      <c r="C178" s="260">
        <f>MAX(B160:C161)-MIN(B160:C161)</f>
        <v>0.1</v>
      </c>
      <c r="D178" s="255">
        <f>MAX(D160:E161)-MIN(D160:E161)</f>
        <v>0.1</v>
      </c>
      <c r="E178" s="255">
        <f>MAX(F160:G161)-MIN(F160:G161)</f>
        <v>0.1</v>
      </c>
      <c r="F178" s="255">
        <f>MAX(H160:I161)-MIN(H160:I161)</f>
        <v>0.1</v>
      </c>
      <c r="G178" s="255">
        <f>MAX(J160:K161)-MIN(J160:K161)</f>
        <v>0.1</v>
      </c>
      <c r="H178" s="255">
        <f>MAX(L160:M161)-MIN(L160:M161)</f>
        <v>0.1</v>
      </c>
      <c r="I178" s="255">
        <f>MAX(N160:O161)-MIN(N160:O161)</f>
        <v>0</v>
      </c>
      <c r="J178" s="255">
        <f>MAX(P160:Q161)-MIN(P160:Q161)</f>
        <v>0</v>
      </c>
      <c r="K178" s="255">
        <f>MAX(R160:S161)-MIN(R160:S161)</f>
        <v>0</v>
      </c>
      <c r="L178" s="255">
        <f>MAX(T160:U161)-MIN(T160:U161)</f>
        <v>0.1</v>
      </c>
      <c r="M178" s="255">
        <f>MAX(V160:W161)-MIN(V160:W161)</f>
        <v>0.1</v>
      </c>
      <c r="N178" s="255">
        <f>MAX(X160:Y161)-MIN(X160:Y161)</f>
        <v>0.1</v>
      </c>
      <c r="O178" s="255">
        <f>MAX(Z160:AA161)-MIN(Z160:AA161)</f>
        <v>0</v>
      </c>
      <c r="P178" s="255">
        <f>MAX(AB160:AC161)-MIN(AB160:AC161)</f>
        <v>0.1</v>
      </c>
      <c r="Q178" s="255">
        <f>MAX(AD160:AE161)-MIN(AD160:AE161)</f>
        <v>0.1</v>
      </c>
      <c r="R178" s="255">
        <f>MAX(AF160:AG161)-MIN(AF160:AG161)</f>
        <v>0.1</v>
      </c>
      <c r="S178" s="255">
        <f>MAX(AH160:AI161)-MIN(AH160:AI161)</f>
        <v>0</v>
      </c>
      <c r="T178" s="255">
        <f>MAX(AJ160:AK161)-MIN(AJ160:AK161)</f>
        <v>0.2</v>
      </c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</row>
    <row r="179" ht="14.25" customHeight="1">
      <c r="A179" s="93"/>
      <c r="B179" s="256" t="s">
        <v>73</v>
      </c>
      <c r="C179" s="261">
        <f>average(C178:T178)</f>
        <v>0.07777777778</v>
      </c>
      <c r="D179" s="257">
        <f t="shared" ref="D179:T179" si="100">C179</f>
        <v>0.07777777778</v>
      </c>
      <c r="E179" s="257">
        <f t="shared" si="100"/>
        <v>0.07777777778</v>
      </c>
      <c r="F179" s="257">
        <f t="shared" si="100"/>
        <v>0.07777777778</v>
      </c>
      <c r="G179" s="257">
        <f t="shared" si="100"/>
        <v>0.07777777778</v>
      </c>
      <c r="H179" s="257">
        <f t="shared" si="100"/>
        <v>0.07777777778</v>
      </c>
      <c r="I179" s="257">
        <f t="shared" si="100"/>
        <v>0.07777777778</v>
      </c>
      <c r="J179" s="257">
        <f t="shared" si="100"/>
        <v>0.07777777778</v>
      </c>
      <c r="K179" s="257">
        <f t="shared" si="100"/>
        <v>0.07777777778</v>
      </c>
      <c r="L179" s="257">
        <f t="shared" si="100"/>
        <v>0.07777777778</v>
      </c>
      <c r="M179" s="257">
        <f t="shared" si="100"/>
        <v>0.07777777778</v>
      </c>
      <c r="N179" s="257">
        <f t="shared" si="100"/>
        <v>0.07777777778</v>
      </c>
      <c r="O179" s="257">
        <f t="shared" si="100"/>
        <v>0.07777777778</v>
      </c>
      <c r="P179" s="257">
        <f t="shared" si="100"/>
        <v>0.07777777778</v>
      </c>
      <c r="Q179" s="257">
        <f t="shared" si="100"/>
        <v>0.07777777778</v>
      </c>
      <c r="R179" s="257">
        <f t="shared" si="100"/>
        <v>0.07777777778</v>
      </c>
      <c r="S179" s="257">
        <f t="shared" si="100"/>
        <v>0.07777777778</v>
      </c>
      <c r="T179" s="257">
        <f t="shared" si="100"/>
        <v>0.07777777778</v>
      </c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</row>
    <row r="180" ht="14.25" customHeight="1">
      <c r="A180" s="93"/>
      <c r="B180" s="256" t="s">
        <v>74</v>
      </c>
      <c r="C180" s="261">
        <f>C179*C177</f>
        <v>0.2541</v>
      </c>
      <c r="D180" s="257">
        <f t="shared" ref="D180:T180" si="101">C180</f>
        <v>0.2541</v>
      </c>
      <c r="E180" s="257">
        <f t="shared" si="101"/>
        <v>0.2541</v>
      </c>
      <c r="F180" s="257">
        <f t="shared" si="101"/>
        <v>0.2541</v>
      </c>
      <c r="G180" s="257">
        <f t="shared" si="101"/>
        <v>0.2541</v>
      </c>
      <c r="H180" s="257">
        <f t="shared" si="101"/>
        <v>0.2541</v>
      </c>
      <c r="I180" s="257">
        <f t="shared" si="101"/>
        <v>0.2541</v>
      </c>
      <c r="J180" s="257">
        <f t="shared" si="101"/>
        <v>0.2541</v>
      </c>
      <c r="K180" s="257">
        <f t="shared" si="101"/>
        <v>0.2541</v>
      </c>
      <c r="L180" s="257">
        <f t="shared" si="101"/>
        <v>0.2541</v>
      </c>
      <c r="M180" s="257">
        <f t="shared" si="101"/>
        <v>0.2541</v>
      </c>
      <c r="N180" s="257">
        <f t="shared" si="101"/>
        <v>0.2541</v>
      </c>
      <c r="O180" s="257">
        <f t="shared" si="101"/>
        <v>0.2541</v>
      </c>
      <c r="P180" s="257">
        <f t="shared" si="101"/>
        <v>0.2541</v>
      </c>
      <c r="Q180" s="257">
        <f t="shared" si="101"/>
        <v>0.2541</v>
      </c>
      <c r="R180" s="257">
        <f t="shared" si="101"/>
        <v>0.2541</v>
      </c>
      <c r="S180" s="257">
        <f t="shared" si="101"/>
        <v>0.2541</v>
      </c>
      <c r="T180" s="257">
        <f t="shared" si="101"/>
        <v>0.2541</v>
      </c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</row>
    <row r="181" ht="14.25" customHeight="1">
      <c r="A181" s="96"/>
      <c r="B181" s="258" t="s">
        <v>75</v>
      </c>
      <c r="C181" s="262">
        <f>C179*E177</f>
        <v>0</v>
      </c>
      <c r="D181" s="259">
        <f t="shared" ref="D181:T181" si="102">C181</f>
        <v>0</v>
      </c>
      <c r="E181" s="259">
        <f t="shared" si="102"/>
        <v>0</v>
      </c>
      <c r="F181" s="259">
        <f t="shared" si="102"/>
        <v>0</v>
      </c>
      <c r="G181" s="259">
        <f t="shared" si="102"/>
        <v>0</v>
      </c>
      <c r="H181" s="259">
        <f t="shared" si="102"/>
        <v>0</v>
      </c>
      <c r="I181" s="259">
        <f t="shared" si="102"/>
        <v>0</v>
      </c>
      <c r="J181" s="259">
        <f t="shared" si="102"/>
        <v>0</v>
      </c>
      <c r="K181" s="259">
        <f t="shared" si="102"/>
        <v>0</v>
      </c>
      <c r="L181" s="259">
        <f t="shared" si="102"/>
        <v>0</v>
      </c>
      <c r="M181" s="259">
        <f t="shared" si="102"/>
        <v>0</v>
      </c>
      <c r="N181" s="259">
        <f t="shared" si="102"/>
        <v>0</v>
      </c>
      <c r="O181" s="259">
        <f t="shared" si="102"/>
        <v>0</v>
      </c>
      <c r="P181" s="259">
        <f t="shared" si="102"/>
        <v>0</v>
      </c>
      <c r="Q181" s="259">
        <f t="shared" si="102"/>
        <v>0</v>
      </c>
      <c r="R181" s="259">
        <f t="shared" si="102"/>
        <v>0</v>
      </c>
      <c r="S181" s="259">
        <f t="shared" si="102"/>
        <v>0</v>
      </c>
      <c r="T181" s="259">
        <f t="shared" si="102"/>
        <v>0</v>
      </c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</row>
    <row r="182" ht="14.25" customHeight="1">
      <c r="A182" s="244"/>
      <c r="B182" s="246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</row>
    <row r="183" ht="14.25" customHeight="1">
      <c r="A183" s="267"/>
      <c r="B183" s="254" t="s">
        <v>76</v>
      </c>
      <c r="C183" s="268">
        <f>sum(C186:T186)/sum(C185:T185)</f>
        <v>0</v>
      </c>
      <c r="D183" s="269" t="s">
        <v>77</v>
      </c>
      <c r="E183" s="251">
        <f>3*SQRT(C183*(1-C183)/C185)</f>
        <v>0</v>
      </c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</row>
    <row r="184" ht="14.25" customHeight="1">
      <c r="A184" s="253" t="s">
        <v>104</v>
      </c>
      <c r="B184" s="254" t="s">
        <v>79</v>
      </c>
      <c r="C184" s="270">
        <v>1.0</v>
      </c>
      <c r="D184" s="271">
        <f t="shared" ref="D184:T184" si="103">C184+1</f>
        <v>2</v>
      </c>
      <c r="E184" s="271">
        <f t="shared" si="103"/>
        <v>3</v>
      </c>
      <c r="F184" s="271">
        <f t="shared" si="103"/>
        <v>4</v>
      </c>
      <c r="G184" s="271">
        <f t="shared" si="103"/>
        <v>5</v>
      </c>
      <c r="H184" s="271">
        <f t="shared" si="103"/>
        <v>6</v>
      </c>
      <c r="I184" s="271">
        <f t="shared" si="103"/>
        <v>7</v>
      </c>
      <c r="J184" s="271">
        <f t="shared" si="103"/>
        <v>8</v>
      </c>
      <c r="K184" s="271">
        <f t="shared" si="103"/>
        <v>9</v>
      </c>
      <c r="L184" s="271">
        <f t="shared" si="103"/>
        <v>10</v>
      </c>
      <c r="M184" s="271">
        <f t="shared" si="103"/>
        <v>11</v>
      </c>
      <c r="N184" s="271">
        <f t="shared" si="103"/>
        <v>12</v>
      </c>
      <c r="O184" s="271">
        <f t="shared" si="103"/>
        <v>13</v>
      </c>
      <c r="P184" s="271">
        <f t="shared" si="103"/>
        <v>14</v>
      </c>
      <c r="Q184" s="271">
        <f t="shared" si="103"/>
        <v>15</v>
      </c>
      <c r="R184" s="271">
        <f t="shared" si="103"/>
        <v>16</v>
      </c>
      <c r="S184" s="271">
        <f t="shared" si="103"/>
        <v>17</v>
      </c>
      <c r="T184" s="271">
        <f t="shared" si="103"/>
        <v>18</v>
      </c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</row>
    <row r="185" ht="14.25" customHeight="1">
      <c r="A185" s="93"/>
      <c r="B185" s="272" t="s">
        <v>80</v>
      </c>
      <c r="C185" s="242">
        <v>4.0</v>
      </c>
      <c r="D185" s="242">
        <v>4.0</v>
      </c>
      <c r="E185" s="242">
        <v>4.0</v>
      </c>
      <c r="F185" s="242">
        <v>4.0</v>
      </c>
      <c r="G185" s="242">
        <v>4.0</v>
      </c>
      <c r="H185" s="242">
        <v>4.0</v>
      </c>
      <c r="I185" s="242">
        <v>4.0</v>
      </c>
      <c r="J185" s="242">
        <v>4.0</v>
      </c>
      <c r="K185" s="242">
        <v>4.0</v>
      </c>
      <c r="L185" s="242">
        <v>4.0</v>
      </c>
      <c r="M185" s="242">
        <v>4.0</v>
      </c>
      <c r="N185" s="242">
        <v>4.0</v>
      </c>
      <c r="O185" s="242">
        <v>4.0</v>
      </c>
      <c r="P185" s="242">
        <v>4.0</v>
      </c>
      <c r="Q185" s="242">
        <v>4.0</v>
      </c>
      <c r="R185" s="242">
        <v>4.0</v>
      </c>
      <c r="S185" s="242">
        <v>4.0</v>
      </c>
      <c r="T185" s="242">
        <v>4.0</v>
      </c>
    </row>
    <row r="186" ht="14.25" customHeight="1">
      <c r="A186" s="93"/>
      <c r="B186" s="272" t="s">
        <v>81</v>
      </c>
      <c r="C186" s="245">
        <f>sum(countif(B160:C161,"&gt;"&amp;$C168),countif(B160:C161,"&lt;"&amp;$C169))</f>
        <v>0</v>
      </c>
      <c r="D186" s="245">
        <f>sum(countif(D160:E161,"&gt;"&amp;$C168),countif(D160:E161,"&lt;"&amp;$C169))</f>
        <v>0</v>
      </c>
      <c r="E186" s="245">
        <f>sum(countif(F160:G161,"&gt;"&amp;$C168),countif(F160:G161,"&lt;"&amp;$C169))</f>
        <v>0</v>
      </c>
      <c r="F186" s="245">
        <f>sum(countif(H160:I161,"&gt;"&amp;$C168),countif(H160:I161,"&lt;"&amp;$C169))</f>
        <v>0</v>
      </c>
      <c r="G186" s="245">
        <f>sum(countif(J160:K161,"&gt;"&amp;$C168),countif(J160:K161,"&lt;"&amp;$C169))</f>
        <v>0</v>
      </c>
      <c r="H186" s="245">
        <f>sum(countif(L160:M161,"&gt;"&amp;$C168),countif(L160:M161,"&lt;"&amp;$C169))</f>
        <v>0</v>
      </c>
      <c r="I186" s="245">
        <f>sum(countif(N160:O161,"&gt;"&amp;$C168),countif(N160:O161,"&lt;"&amp;$C169))</f>
        <v>0</v>
      </c>
      <c r="J186" s="245">
        <f>sum(countif(P160:Q161,"&gt;"&amp;$C168),countif(P160:Q161,"&lt;"&amp;$C169))</f>
        <v>0</v>
      </c>
      <c r="K186" s="245">
        <f>sum(countif(R160:S161,"&gt;"&amp;$C168),countif(R160:S161,"&lt;"&amp;$C169))</f>
        <v>0</v>
      </c>
      <c r="L186" s="245">
        <f>sum(countif(T160:U161,"&gt;"&amp;$C168),countif(T160:U161,"&lt;"&amp;$C169))</f>
        <v>0</v>
      </c>
      <c r="M186" s="245">
        <f>sum(countif(V160:W161,"&gt;"&amp;$C168),countif(V160:W161,"&lt;"&amp;$C169))</f>
        <v>0</v>
      </c>
      <c r="N186" s="245">
        <f>sum(countif(X160:Y161,"&gt;"&amp;$C168),countif(X160:Y161,"&lt;"&amp;$C169))</f>
        <v>0</v>
      </c>
      <c r="O186" s="245">
        <f>sum(countif(Z160:AA161,"&gt;"&amp;$C168),countif(Z160:AA161,"&lt;"&amp;$C169))</f>
        <v>0</v>
      </c>
      <c r="P186" s="245">
        <f>sum(countif(AB160:AC161,"&gt;"&amp;$C168),countif(AB160:AC161,"&lt;"&amp;$C169))</f>
        <v>0</v>
      </c>
      <c r="Q186" s="245">
        <f>sum(countif(AD160:AE161,"&gt;"&amp;$C168),countif(AD160:AE161,"&lt;"&amp;$C169))</f>
        <v>0</v>
      </c>
      <c r="R186" s="245">
        <f>sum(countif(AF160:AG161,"&gt;"&amp;$C168),countif(AF160:AG161,"&lt;"&amp;$C169))</f>
        <v>0</v>
      </c>
      <c r="S186" s="245">
        <f>sum(countif(AH160:AI161,"&gt;"&amp;$C168),countif(AH160:AI161,"&lt;"&amp;$C169))</f>
        <v>0</v>
      </c>
      <c r="T186" s="245">
        <f>sum(countif(AJ160:AK161,"&gt;"&amp;$C168),countif(AJ160:AK161,"&lt;"&amp;$C169))</f>
        <v>0</v>
      </c>
    </row>
    <row r="187" ht="14.25" customHeight="1">
      <c r="A187" s="93"/>
      <c r="B187" s="272" t="s">
        <v>82</v>
      </c>
      <c r="C187" s="245">
        <f t="shared" ref="C187:T187" si="104">C186/C185</f>
        <v>0</v>
      </c>
      <c r="D187" s="245">
        <f t="shared" si="104"/>
        <v>0</v>
      </c>
      <c r="E187" s="245">
        <f t="shared" si="104"/>
        <v>0</v>
      </c>
      <c r="F187" s="245">
        <f t="shared" si="104"/>
        <v>0</v>
      </c>
      <c r="G187" s="245">
        <f t="shared" si="104"/>
        <v>0</v>
      </c>
      <c r="H187" s="245">
        <f t="shared" si="104"/>
        <v>0</v>
      </c>
      <c r="I187" s="245">
        <f t="shared" si="104"/>
        <v>0</v>
      </c>
      <c r="J187" s="245">
        <f t="shared" si="104"/>
        <v>0</v>
      </c>
      <c r="K187" s="245">
        <f t="shared" si="104"/>
        <v>0</v>
      </c>
      <c r="L187" s="245">
        <f t="shared" si="104"/>
        <v>0</v>
      </c>
      <c r="M187" s="245">
        <f t="shared" si="104"/>
        <v>0</v>
      </c>
      <c r="N187" s="245">
        <f t="shared" si="104"/>
        <v>0</v>
      </c>
      <c r="O187" s="245">
        <f t="shared" si="104"/>
        <v>0</v>
      </c>
      <c r="P187" s="245">
        <f t="shared" si="104"/>
        <v>0</v>
      </c>
      <c r="Q187" s="245">
        <f t="shared" si="104"/>
        <v>0</v>
      </c>
      <c r="R187" s="245">
        <f t="shared" si="104"/>
        <v>0</v>
      </c>
      <c r="S187" s="245">
        <f t="shared" si="104"/>
        <v>0</v>
      </c>
      <c r="T187" s="245">
        <f t="shared" si="104"/>
        <v>0</v>
      </c>
    </row>
    <row r="188" ht="14.25" customHeight="1">
      <c r="A188" s="93"/>
      <c r="B188" s="272" t="s">
        <v>83</v>
      </c>
      <c r="C188" s="257">
        <f>C183</f>
        <v>0</v>
      </c>
      <c r="D188" s="257">
        <f t="shared" ref="D188:T188" si="105">C188</f>
        <v>0</v>
      </c>
      <c r="E188" s="257">
        <f t="shared" si="105"/>
        <v>0</v>
      </c>
      <c r="F188" s="257">
        <f t="shared" si="105"/>
        <v>0</v>
      </c>
      <c r="G188" s="257">
        <f t="shared" si="105"/>
        <v>0</v>
      </c>
      <c r="H188" s="257">
        <f t="shared" si="105"/>
        <v>0</v>
      </c>
      <c r="I188" s="257">
        <f t="shared" si="105"/>
        <v>0</v>
      </c>
      <c r="J188" s="257">
        <f t="shared" si="105"/>
        <v>0</v>
      </c>
      <c r="K188" s="257">
        <f t="shared" si="105"/>
        <v>0</v>
      </c>
      <c r="L188" s="257">
        <f t="shared" si="105"/>
        <v>0</v>
      </c>
      <c r="M188" s="257">
        <f t="shared" si="105"/>
        <v>0</v>
      </c>
      <c r="N188" s="257">
        <f t="shared" si="105"/>
        <v>0</v>
      </c>
      <c r="O188" s="257">
        <f t="shared" si="105"/>
        <v>0</v>
      </c>
      <c r="P188" s="257">
        <f t="shared" si="105"/>
        <v>0</v>
      </c>
      <c r="Q188" s="257">
        <f t="shared" si="105"/>
        <v>0</v>
      </c>
      <c r="R188" s="257">
        <f t="shared" si="105"/>
        <v>0</v>
      </c>
      <c r="S188" s="257">
        <f t="shared" si="105"/>
        <v>0</v>
      </c>
      <c r="T188" s="257">
        <f t="shared" si="105"/>
        <v>0</v>
      </c>
    </row>
    <row r="189" ht="14.25" customHeight="1">
      <c r="A189" s="93"/>
      <c r="B189" s="272" t="s">
        <v>84</v>
      </c>
      <c r="C189" s="257">
        <f>C183+E183</f>
        <v>0</v>
      </c>
      <c r="D189" s="257">
        <f t="shared" ref="D189:T189" si="106">C189</f>
        <v>0</v>
      </c>
      <c r="E189" s="257">
        <f t="shared" si="106"/>
        <v>0</v>
      </c>
      <c r="F189" s="257">
        <f t="shared" si="106"/>
        <v>0</v>
      </c>
      <c r="G189" s="257">
        <f t="shared" si="106"/>
        <v>0</v>
      </c>
      <c r="H189" s="257">
        <f t="shared" si="106"/>
        <v>0</v>
      </c>
      <c r="I189" s="257">
        <f t="shared" si="106"/>
        <v>0</v>
      </c>
      <c r="J189" s="257">
        <f t="shared" si="106"/>
        <v>0</v>
      </c>
      <c r="K189" s="257">
        <f t="shared" si="106"/>
        <v>0</v>
      </c>
      <c r="L189" s="257">
        <f t="shared" si="106"/>
        <v>0</v>
      </c>
      <c r="M189" s="257">
        <f t="shared" si="106"/>
        <v>0</v>
      </c>
      <c r="N189" s="257">
        <f t="shared" si="106"/>
        <v>0</v>
      </c>
      <c r="O189" s="257">
        <f t="shared" si="106"/>
        <v>0</v>
      </c>
      <c r="P189" s="257">
        <f t="shared" si="106"/>
        <v>0</v>
      </c>
      <c r="Q189" s="257">
        <f t="shared" si="106"/>
        <v>0</v>
      </c>
      <c r="R189" s="257">
        <f t="shared" si="106"/>
        <v>0</v>
      </c>
      <c r="S189" s="257">
        <f t="shared" si="106"/>
        <v>0</v>
      </c>
      <c r="T189" s="257">
        <f t="shared" si="106"/>
        <v>0</v>
      </c>
    </row>
    <row r="190" ht="14.25" customHeight="1">
      <c r="A190" s="96"/>
      <c r="B190" s="273" t="s">
        <v>85</v>
      </c>
      <c r="C190" s="259">
        <f>C183-E183</f>
        <v>0</v>
      </c>
      <c r="D190" s="259">
        <f t="shared" ref="D190:T190" si="107">C190</f>
        <v>0</v>
      </c>
      <c r="E190" s="259">
        <f t="shared" si="107"/>
        <v>0</v>
      </c>
      <c r="F190" s="259">
        <f t="shared" si="107"/>
        <v>0</v>
      </c>
      <c r="G190" s="259">
        <f t="shared" si="107"/>
        <v>0</v>
      </c>
      <c r="H190" s="259">
        <f t="shared" si="107"/>
        <v>0</v>
      </c>
      <c r="I190" s="259">
        <f t="shared" si="107"/>
        <v>0</v>
      </c>
      <c r="J190" s="259">
        <f t="shared" si="107"/>
        <v>0</v>
      </c>
      <c r="K190" s="259">
        <f t="shared" si="107"/>
        <v>0</v>
      </c>
      <c r="L190" s="259">
        <f t="shared" si="107"/>
        <v>0</v>
      </c>
      <c r="M190" s="259">
        <f t="shared" si="107"/>
        <v>0</v>
      </c>
      <c r="N190" s="259">
        <f t="shared" si="107"/>
        <v>0</v>
      </c>
      <c r="O190" s="259">
        <f t="shared" si="107"/>
        <v>0</v>
      </c>
      <c r="P190" s="259">
        <f t="shared" si="107"/>
        <v>0</v>
      </c>
      <c r="Q190" s="259">
        <f t="shared" si="107"/>
        <v>0</v>
      </c>
      <c r="R190" s="259">
        <f t="shared" si="107"/>
        <v>0</v>
      </c>
      <c r="S190" s="259">
        <f t="shared" si="107"/>
        <v>0</v>
      </c>
      <c r="T190" s="259">
        <f t="shared" si="107"/>
        <v>0</v>
      </c>
    </row>
    <row r="191" ht="14.25" customHeight="1">
      <c r="A191" s="274"/>
      <c r="B191" s="275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7"/>
      <c r="T191" s="277"/>
      <c r="U191" s="277"/>
      <c r="V191" s="277"/>
      <c r="W191" s="277"/>
      <c r="X191" s="277"/>
      <c r="Y191" s="277"/>
      <c r="Z191" s="277"/>
      <c r="AA191" s="277"/>
      <c r="AB191" s="277"/>
      <c r="AC191" s="277"/>
      <c r="AD191" s="277"/>
      <c r="AE191" s="277"/>
      <c r="AF191" s="277"/>
      <c r="AG191" s="61"/>
      <c r="AH191" s="61"/>
      <c r="AI191" s="61"/>
      <c r="AJ191" s="61"/>
      <c r="AK191" s="61"/>
      <c r="AL191" s="61"/>
    </row>
    <row r="192" ht="14.25" customHeight="1">
      <c r="A192" s="278" t="s">
        <v>105</v>
      </c>
      <c r="B192" s="279">
        <v>1.0</v>
      </c>
      <c r="C192" s="280">
        <v>1.0</v>
      </c>
      <c r="D192" s="280">
        <v>1.0</v>
      </c>
      <c r="E192" s="280">
        <v>1.1</v>
      </c>
      <c r="F192" s="280">
        <v>1.0</v>
      </c>
      <c r="G192" s="280">
        <v>0.9</v>
      </c>
      <c r="H192" s="280">
        <v>1.0</v>
      </c>
      <c r="I192" s="280">
        <v>1.0</v>
      </c>
      <c r="J192" s="280">
        <v>1.0</v>
      </c>
      <c r="K192" s="280">
        <v>1.0</v>
      </c>
      <c r="L192" s="280">
        <v>1.0</v>
      </c>
      <c r="M192" s="280">
        <v>1.0</v>
      </c>
      <c r="N192" s="280">
        <v>1.0</v>
      </c>
      <c r="O192" s="280">
        <v>1.0</v>
      </c>
      <c r="P192" s="280">
        <v>1.0</v>
      </c>
      <c r="Q192" s="280">
        <v>0.9</v>
      </c>
      <c r="R192" s="280">
        <v>1.0</v>
      </c>
      <c r="S192" s="280">
        <v>1.0</v>
      </c>
      <c r="T192" s="280">
        <v>1.0</v>
      </c>
      <c r="U192" s="280">
        <v>0.9</v>
      </c>
      <c r="V192" s="280">
        <v>1.0</v>
      </c>
      <c r="W192" s="280">
        <v>1.0</v>
      </c>
      <c r="X192" s="280">
        <v>1.0</v>
      </c>
      <c r="Y192" s="280">
        <v>1.0</v>
      </c>
      <c r="Z192" s="280">
        <v>1.1</v>
      </c>
      <c r="AA192" s="280">
        <v>1.0</v>
      </c>
      <c r="AB192" s="280">
        <v>1.0</v>
      </c>
      <c r="AC192" s="280">
        <v>1.0</v>
      </c>
      <c r="AD192" s="280">
        <v>1.0</v>
      </c>
      <c r="AE192" s="280">
        <v>1.0</v>
      </c>
      <c r="AF192" s="280">
        <v>1.0</v>
      </c>
      <c r="AG192" s="281">
        <v>1.0</v>
      </c>
      <c r="AH192" s="281">
        <v>1.0</v>
      </c>
      <c r="AI192" s="281">
        <v>1.1</v>
      </c>
      <c r="AJ192" s="281">
        <v>1.0</v>
      </c>
      <c r="AK192" s="281">
        <v>1.0</v>
      </c>
      <c r="AL192" s="281">
        <v>1.0</v>
      </c>
      <c r="AM192" s="282"/>
      <c r="AN192" s="282"/>
      <c r="AO192" s="282"/>
      <c r="AP192" s="282"/>
      <c r="AQ192" s="282"/>
      <c r="AR192" s="282"/>
      <c r="AS192" s="28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282"/>
      <c r="BH192" s="282"/>
      <c r="BI192" s="282"/>
      <c r="BJ192" s="282"/>
      <c r="BK192" s="282"/>
      <c r="BL192" s="282"/>
      <c r="BM192" s="282"/>
      <c r="BN192" s="282"/>
      <c r="BO192" s="282"/>
      <c r="BP192" s="282"/>
      <c r="BQ192" s="282"/>
      <c r="BR192" s="282"/>
      <c r="BS192" s="282"/>
      <c r="BT192" s="282"/>
      <c r="BU192" s="282"/>
      <c r="BV192" s="282"/>
      <c r="BW192" s="282"/>
      <c r="BX192" s="282"/>
      <c r="BY192" s="282"/>
      <c r="BZ192" s="282"/>
      <c r="CA192" s="282"/>
      <c r="CB192" s="282"/>
      <c r="CC192" s="282"/>
      <c r="CD192" s="282"/>
      <c r="CE192" s="282"/>
      <c r="CF192" s="282"/>
      <c r="CG192" s="282"/>
      <c r="CH192" s="282"/>
    </row>
    <row r="193" ht="14.25" customHeight="1">
      <c r="A193" s="278" t="s">
        <v>105</v>
      </c>
      <c r="B193" s="279">
        <v>1.0</v>
      </c>
      <c r="C193" s="280">
        <v>1.0</v>
      </c>
      <c r="D193" s="280">
        <v>1.0</v>
      </c>
      <c r="E193" s="280">
        <v>1.0</v>
      </c>
      <c r="F193" s="280">
        <v>1.0</v>
      </c>
      <c r="G193" s="280">
        <v>0.9</v>
      </c>
      <c r="H193" s="280">
        <v>1.0</v>
      </c>
      <c r="I193" s="280">
        <v>1.0</v>
      </c>
      <c r="J193" s="280">
        <v>1.0</v>
      </c>
      <c r="K193" s="280">
        <v>1.0</v>
      </c>
      <c r="L193" s="280">
        <v>1.0</v>
      </c>
      <c r="M193" s="280">
        <v>1.0</v>
      </c>
      <c r="N193" s="280">
        <v>1.0</v>
      </c>
      <c r="O193" s="280">
        <v>1.0</v>
      </c>
      <c r="P193" s="280">
        <v>1.0</v>
      </c>
      <c r="Q193" s="280">
        <v>1.0</v>
      </c>
      <c r="R193" s="280">
        <v>1.0</v>
      </c>
      <c r="S193" s="280">
        <v>1.0</v>
      </c>
      <c r="T193" s="280">
        <v>0.9</v>
      </c>
      <c r="U193" s="280">
        <v>1.1</v>
      </c>
      <c r="V193" s="280">
        <v>1.0</v>
      </c>
      <c r="W193" s="280">
        <v>1.0</v>
      </c>
      <c r="X193" s="280">
        <v>1.0</v>
      </c>
      <c r="Y193" s="280">
        <v>1.0</v>
      </c>
      <c r="Z193" s="280">
        <v>1.0</v>
      </c>
      <c r="AA193" s="280">
        <v>1.0</v>
      </c>
      <c r="AB193" s="280">
        <v>1.0</v>
      </c>
      <c r="AC193" s="280">
        <v>1.0</v>
      </c>
      <c r="AD193" s="280">
        <v>0.9</v>
      </c>
      <c r="AE193" s="280">
        <v>1.1</v>
      </c>
      <c r="AF193" s="280">
        <v>1.0</v>
      </c>
      <c r="AG193" s="281">
        <v>1.0</v>
      </c>
      <c r="AH193" s="281">
        <v>1.0</v>
      </c>
      <c r="AI193" s="281">
        <v>1.0</v>
      </c>
      <c r="AJ193" s="281">
        <v>1.0</v>
      </c>
      <c r="AK193" s="281">
        <v>1.0</v>
      </c>
      <c r="AL193" s="281">
        <v>1.0</v>
      </c>
      <c r="AM193" s="282"/>
      <c r="AN193" s="282"/>
      <c r="AO193" s="282"/>
      <c r="AP193" s="282"/>
      <c r="AQ193" s="282"/>
      <c r="AR193" s="282"/>
      <c r="AS193" s="28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282"/>
      <c r="BH193" s="282"/>
      <c r="BI193" s="282"/>
      <c r="BJ193" s="282"/>
      <c r="BK193" s="282"/>
      <c r="BL193" s="282"/>
      <c r="BM193" s="282"/>
      <c r="BN193" s="282"/>
      <c r="BO193" s="282"/>
      <c r="BP193" s="282"/>
      <c r="BQ193" s="282"/>
      <c r="BR193" s="282"/>
      <c r="BS193" s="282"/>
      <c r="BT193" s="282"/>
      <c r="BU193" s="282"/>
      <c r="BV193" s="282"/>
      <c r="BW193" s="282"/>
      <c r="BX193" s="282"/>
      <c r="BY193" s="282"/>
      <c r="BZ193" s="282"/>
      <c r="CA193" s="282"/>
      <c r="CB193" s="282"/>
      <c r="CC193" s="282"/>
      <c r="CD193" s="282"/>
      <c r="CE193" s="282"/>
      <c r="CF193" s="282"/>
      <c r="CG193" s="282"/>
      <c r="CH193" s="282"/>
    </row>
    <row r="194" ht="14.25" customHeight="1">
      <c r="A194" s="74" t="s">
        <v>54</v>
      </c>
      <c r="B194" s="78">
        <f t="shared" ref="B194:AL194" si="108">IF((B195="Good"),1,0)</f>
        <v>1</v>
      </c>
      <c r="C194" s="78">
        <f t="shared" si="108"/>
        <v>1</v>
      </c>
      <c r="D194" s="78">
        <f t="shared" si="108"/>
        <v>1</v>
      </c>
      <c r="E194" s="78">
        <f t="shared" si="108"/>
        <v>1</v>
      </c>
      <c r="F194" s="78">
        <f t="shared" si="108"/>
        <v>1</v>
      </c>
      <c r="G194" s="78">
        <f t="shared" si="108"/>
        <v>1</v>
      </c>
      <c r="H194" s="78">
        <f t="shared" si="108"/>
        <v>1</v>
      </c>
      <c r="I194" s="78">
        <f t="shared" si="108"/>
        <v>1</v>
      </c>
      <c r="J194" s="78">
        <f t="shared" si="108"/>
        <v>1</v>
      </c>
      <c r="K194" s="78">
        <f t="shared" si="108"/>
        <v>1</v>
      </c>
      <c r="L194" s="78">
        <f t="shared" si="108"/>
        <v>1</v>
      </c>
      <c r="M194" s="78">
        <f t="shared" si="108"/>
        <v>1</v>
      </c>
      <c r="N194" s="78">
        <f t="shared" si="108"/>
        <v>1</v>
      </c>
      <c r="O194" s="78">
        <f t="shared" si="108"/>
        <v>1</v>
      </c>
      <c r="P194" s="78">
        <f t="shared" si="108"/>
        <v>1</v>
      </c>
      <c r="Q194" s="78">
        <f t="shared" si="108"/>
        <v>1</v>
      </c>
      <c r="R194" s="78">
        <f t="shared" si="108"/>
        <v>1</v>
      </c>
      <c r="S194" s="78">
        <f t="shared" si="108"/>
        <v>1</v>
      </c>
      <c r="T194" s="78">
        <f t="shared" si="108"/>
        <v>1</v>
      </c>
      <c r="U194" s="78">
        <f t="shared" si="108"/>
        <v>1</v>
      </c>
      <c r="V194" s="78">
        <f t="shared" si="108"/>
        <v>1</v>
      </c>
      <c r="W194" s="78">
        <f t="shared" si="108"/>
        <v>1</v>
      </c>
      <c r="X194" s="78">
        <f t="shared" si="108"/>
        <v>1</v>
      </c>
      <c r="Y194" s="78">
        <f t="shared" si="108"/>
        <v>1</v>
      </c>
      <c r="Z194" s="78">
        <f t="shared" si="108"/>
        <v>1</v>
      </c>
      <c r="AA194" s="78">
        <f t="shared" si="108"/>
        <v>1</v>
      </c>
      <c r="AB194" s="78">
        <f t="shared" si="108"/>
        <v>1</v>
      </c>
      <c r="AC194" s="78">
        <f t="shared" si="108"/>
        <v>1</v>
      </c>
      <c r="AD194" s="78">
        <f t="shared" si="108"/>
        <v>1</v>
      </c>
      <c r="AE194" s="78">
        <f t="shared" si="108"/>
        <v>1</v>
      </c>
      <c r="AF194" s="78">
        <f t="shared" si="108"/>
        <v>1</v>
      </c>
      <c r="AG194" s="78">
        <f t="shared" si="108"/>
        <v>1</v>
      </c>
      <c r="AH194" s="78">
        <f t="shared" si="108"/>
        <v>1</v>
      </c>
      <c r="AI194" s="78">
        <f t="shared" si="108"/>
        <v>1</v>
      </c>
      <c r="AJ194" s="78">
        <f t="shared" si="108"/>
        <v>1</v>
      </c>
      <c r="AK194" s="78">
        <f t="shared" si="108"/>
        <v>1</v>
      </c>
      <c r="AL194" s="78">
        <f t="shared" si="108"/>
        <v>1</v>
      </c>
      <c r="AM194" s="165">
        <f>SUM(B194:AL194)/COUNT(B194:AL194)</f>
        <v>1</v>
      </c>
    </row>
    <row r="195" ht="14.25" customHeight="1">
      <c r="A195" s="166" t="s">
        <v>55</v>
      </c>
      <c r="B195" s="78" t="str">
        <f t="shared" ref="B195:AL195" si="109">IF(AND((OR(B192&gt;=0.9,B192="")),(OR(B192&lt;=1.1,B192="")),(OR(B193&gt;=0.9,B193="")),(OR(B193&lt;=1.1,B193=""))),"Good","Bad")</f>
        <v>Good</v>
      </c>
      <c r="C195" s="78" t="str">
        <f t="shared" si="109"/>
        <v>Good</v>
      </c>
      <c r="D195" s="78" t="str">
        <f t="shared" si="109"/>
        <v>Good</v>
      </c>
      <c r="E195" s="78" t="str">
        <f t="shared" si="109"/>
        <v>Good</v>
      </c>
      <c r="F195" s="78" t="str">
        <f t="shared" si="109"/>
        <v>Good</v>
      </c>
      <c r="G195" s="78" t="str">
        <f t="shared" si="109"/>
        <v>Good</v>
      </c>
      <c r="H195" s="78" t="str">
        <f t="shared" si="109"/>
        <v>Good</v>
      </c>
      <c r="I195" s="78" t="str">
        <f t="shared" si="109"/>
        <v>Good</v>
      </c>
      <c r="J195" s="78" t="str">
        <f t="shared" si="109"/>
        <v>Good</v>
      </c>
      <c r="K195" s="78" t="str">
        <f t="shared" si="109"/>
        <v>Good</v>
      </c>
      <c r="L195" s="78" t="str">
        <f t="shared" si="109"/>
        <v>Good</v>
      </c>
      <c r="M195" s="78" t="str">
        <f t="shared" si="109"/>
        <v>Good</v>
      </c>
      <c r="N195" s="78" t="str">
        <f t="shared" si="109"/>
        <v>Good</v>
      </c>
      <c r="O195" s="78" t="str">
        <f t="shared" si="109"/>
        <v>Good</v>
      </c>
      <c r="P195" s="78" t="str">
        <f t="shared" si="109"/>
        <v>Good</v>
      </c>
      <c r="Q195" s="78" t="str">
        <f t="shared" si="109"/>
        <v>Good</v>
      </c>
      <c r="R195" s="78" t="str">
        <f t="shared" si="109"/>
        <v>Good</v>
      </c>
      <c r="S195" s="78" t="str">
        <f t="shared" si="109"/>
        <v>Good</v>
      </c>
      <c r="T195" s="78" t="str">
        <f t="shared" si="109"/>
        <v>Good</v>
      </c>
      <c r="U195" s="78" t="str">
        <f t="shared" si="109"/>
        <v>Good</v>
      </c>
      <c r="V195" s="78" t="str">
        <f t="shared" si="109"/>
        <v>Good</v>
      </c>
      <c r="W195" s="78" t="str">
        <f t="shared" si="109"/>
        <v>Good</v>
      </c>
      <c r="X195" s="78" t="str">
        <f t="shared" si="109"/>
        <v>Good</v>
      </c>
      <c r="Y195" s="78" t="str">
        <f t="shared" si="109"/>
        <v>Good</v>
      </c>
      <c r="Z195" s="78" t="str">
        <f t="shared" si="109"/>
        <v>Good</v>
      </c>
      <c r="AA195" s="78" t="str">
        <f t="shared" si="109"/>
        <v>Good</v>
      </c>
      <c r="AB195" s="78" t="str">
        <f t="shared" si="109"/>
        <v>Good</v>
      </c>
      <c r="AC195" s="78" t="str">
        <f t="shared" si="109"/>
        <v>Good</v>
      </c>
      <c r="AD195" s="78" t="str">
        <f t="shared" si="109"/>
        <v>Good</v>
      </c>
      <c r="AE195" s="78" t="str">
        <f t="shared" si="109"/>
        <v>Good</v>
      </c>
      <c r="AF195" s="78" t="str">
        <f t="shared" si="109"/>
        <v>Good</v>
      </c>
      <c r="AG195" s="78" t="str">
        <f t="shared" si="109"/>
        <v>Good</v>
      </c>
      <c r="AH195" s="78" t="str">
        <f t="shared" si="109"/>
        <v>Good</v>
      </c>
      <c r="AI195" s="78" t="str">
        <f t="shared" si="109"/>
        <v>Good</v>
      </c>
      <c r="AJ195" s="78" t="str">
        <f t="shared" si="109"/>
        <v>Good</v>
      </c>
      <c r="AK195" s="78" t="str">
        <f t="shared" si="109"/>
        <v>Good</v>
      </c>
      <c r="AL195" s="78" t="str">
        <f t="shared" si="109"/>
        <v>Good</v>
      </c>
      <c r="AM195" s="167">
        <f>COUNT(B194:AL194)-SUM(B194:AL194)</f>
        <v>0</v>
      </c>
      <c r="BY195" s="283"/>
      <c r="BZ195" s="283"/>
      <c r="CA195" s="283"/>
      <c r="CB195" s="283"/>
      <c r="CC195" s="283"/>
      <c r="CD195" s="283"/>
      <c r="CE195" s="283"/>
      <c r="CF195" s="283"/>
      <c r="CG195" s="283"/>
      <c r="CH195" s="283"/>
    </row>
    <row r="196" ht="14.25" customHeight="1">
      <c r="A196" s="284"/>
      <c r="B196" s="285" t="s">
        <v>56</v>
      </c>
      <c r="C196" s="286">
        <v>1.0</v>
      </c>
      <c r="D196" s="286">
        <f t="shared" ref="D196:BX196" si="110">C196+1</f>
        <v>2</v>
      </c>
      <c r="E196" s="286">
        <f t="shared" si="110"/>
        <v>3</v>
      </c>
      <c r="F196" s="287">
        <f t="shared" si="110"/>
        <v>4</v>
      </c>
      <c r="G196" s="287">
        <f t="shared" si="110"/>
        <v>5</v>
      </c>
      <c r="H196" s="287">
        <f t="shared" si="110"/>
        <v>6</v>
      </c>
      <c r="I196" s="287">
        <f t="shared" si="110"/>
        <v>7</v>
      </c>
      <c r="J196" s="287">
        <f t="shared" si="110"/>
        <v>8</v>
      </c>
      <c r="K196" s="287">
        <f t="shared" si="110"/>
        <v>9</v>
      </c>
      <c r="L196" s="287">
        <f t="shared" si="110"/>
        <v>10</v>
      </c>
      <c r="M196" s="287">
        <f t="shared" si="110"/>
        <v>11</v>
      </c>
      <c r="N196" s="287">
        <f t="shared" si="110"/>
        <v>12</v>
      </c>
      <c r="O196" s="287">
        <f t="shared" si="110"/>
        <v>13</v>
      </c>
      <c r="P196" s="287">
        <f t="shared" si="110"/>
        <v>14</v>
      </c>
      <c r="Q196" s="287">
        <f t="shared" si="110"/>
        <v>15</v>
      </c>
      <c r="R196" s="287">
        <f t="shared" si="110"/>
        <v>16</v>
      </c>
      <c r="S196" s="287">
        <f t="shared" si="110"/>
        <v>17</v>
      </c>
      <c r="T196" s="287">
        <f t="shared" si="110"/>
        <v>18</v>
      </c>
      <c r="U196" s="287">
        <f t="shared" si="110"/>
        <v>19</v>
      </c>
      <c r="V196" s="287">
        <f t="shared" si="110"/>
        <v>20</v>
      </c>
      <c r="W196" s="287">
        <f t="shared" si="110"/>
        <v>21</v>
      </c>
      <c r="X196" s="287">
        <f t="shared" si="110"/>
        <v>22</v>
      </c>
      <c r="Y196" s="287">
        <f t="shared" si="110"/>
        <v>23</v>
      </c>
      <c r="Z196" s="287">
        <f t="shared" si="110"/>
        <v>24</v>
      </c>
      <c r="AA196" s="287">
        <f t="shared" si="110"/>
        <v>25</v>
      </c>
      <c r="AB196" s="287">
        <f t="shared" si="110"/>
        <v>26</v>
      </c>
      <c r="AC196" s="287">
        <f t="shared" si="110"/>
        <v>27</v>
      </c>
      <c r="AD196" s="287">
        <f t="shared" si="110"/>
        <v>28</v>
      </c>
      <c r="AE196" s="287">
        <f t="shared" si="110"/>
        <v>29</v>
      </c>
      <c r="AF196" s="287">
        <f t="shared" si="110"/>
        <v>30</v>
      </c>
      <c r="AG196" s="287">
        <f t="shared" si="110"/>
        <v>31</v>
      </c>
      <c r="AH196" s="287">
        <f t="shared" si="110"/>
        <v>32</v>
      </c>
      <c r="AI196" s="287">
        <f t="shared" si="110"/>
        <v>33</v>
      </c>
      <c r="AJ196" s="287">
        <f t="shared" si="110"/>
        <v>34</v>
      </c>
      <c r="AK196" s="287">
        <f t="shared" si="110"/>
        <v>35</v>
      </c>
      <c r="AL196" s="287">
        <f t="shared" si="110"/>
        <v>36</v>
      </c>
      <c r="AM196" s="287">
        <f t="shared" si="110"/>
        <v>37</v>
      </c>
      <c r="AN196" s="287">
        <f t="shared" si="110"/>
        <v>38</v>
      </c>
      <c r="AO196" s="287">
        <f t="shared" si="110"/>
        <v>39</v>
      </c>
      <c r="AP196" s="287">
        <f t="shared" si="110"/>
        <v>40</v>
      </c>
      <c r="AQ196" s="287">
        <f t="shared" si="110"/>
        <v>41</v>
      </c>
      <c r="AR196" s="288">
        <f t="shared" si="110"/>
        <v>42</v>
      </c>
      <c r="AS196" s="288">
        <f t="shared" si="110"/>
        <v>43</v>
      </c>
      <c r="AT196" s="288">
        <f t="shared" si="110"/>
        <v>44</v>
      </c>
      <c r="AU196" s="288">
        <f t="shared" si="110"/>
        <v>45</v>
      </c>
      <c r="AV196" s="288">
        <f t="shared" si="110"/>
        <v>46</v>
      </c>
      <c r="AW196" s="288">
        <f t="shared" si="110"/>
        <v>47</v>
      </c>
      <c r="AX196" s="288">
        <f t="shared" si="110"/>
        <v>48</v>
      </c>
      <c r="AY196" s="288">
        <f t="shared" si="110"/>
        <v>49</v>
      </c>
      <c r="AZ196" s="288">
        <f t="shared" si="110"/>
        <v>50</v>
      </c>
      <c r="BA196" s="288">
        <f t="shared" si="110"/>
        <v>51</v>
      </c>
      <c r="BB196" s="288">
        <f t="shared" si="110"/>
        <v>52</v>
      </c>
      <c r="BC196" s="288">
        <f t="shared" si="110"/>
        <v>53</v>
      </c>
      <c r="BD196" s="288">
        <f t="shared" si="110"/>
        <v>54</v>
      </c>
      <c r="BE196" s="288">
        <f t="shared" si="110"/>
        <v>55</v>
      </c>
      <c r="BF196" s="288">
        <f t="shared" si="110"/>
        <v>56</v>
      </c>
      <c r="BG196" s="288">
        <f t="shared" si="110"/>
        <v>57</v>
      </c>
      <c r="BH196" s="288">
        <f t="shared" si="110"/>
        <v>58</v>
      </c>
      <c r="BI196" s="288">
        <f t="shared" si="110"/>
        <v>59</v>
      </c>
      <c r="BJ196" s="288">
        <f t="shared" si="110"/>
        <v>60</v>
      </c>
      <c r="BK196" s="288">
        <f t="shared" si="110"/>
        <v>61</v>
      </c>
      <c r="BL196" s="288">
        <f t="shared" si="110"/>
        <v>62</v>
      </c>
      <c r="BM196" s="288">
        <f t="shared" si="110"/>
        <v>63</v>
      </c>
      <c r="BN196" s="288">
        <f t="shared" si="110"/>
        <v>64</v>
      </c>
      <c r="BO196" s="288">
        <f t="shared" si="110"/>
        <v>65</v>
      </c>
      <c r="BP196" s="288">
        <f t="shared" si="110"/>
        <v>66</v>
      </c>
      <c r="BQ196" s="288">
        <f t="shared" si="110"/>
        <v>67</v>
      </c>
      <c r="BR196" s="288">
        <f t="shared" si="110"/>
        <v>68</v>
      </c>
      <c r="BS196" s="288">
        <f t="shared" si="110"/>
        <v>69</v>
      </c>
      <c r="BT196" s="288">
        <f t="shared" si="110"/>
        <v>70</v>
      </c>
      <c r="BU196" s="288">
        <f t="shared" si="110"/>
        <v>71</v>
      </c>
      <c r="BV196" s="288">
        <f t="shared" si="110"/>
        <v>72</v>
      </c>
      <c r="BW196" s="288">
        <f t="shared" si="110"/>
        <v>73</v>
      </c>
      <c r="BX196" s="288">
        <f t="shared" si="110"/>
        <v>74</v>
      </c>
      <c r="BY196" s="283"/>
      <c r="BZ196" s="283"/>
      <c r="CA196" s="283"/>
      <c r="CB196" s="283"/>
      <c r="CC196" s="283"/>
      <c r="CD196" s="283"/>
      <c r="CE196" s="283"/>
      <c r="CF196" s="283"/>
      <c r="CG196" s="283"/>
      <c r="CH196" s="283"/>
    </row>
    <row r="197" ht="14.25" customHeight="1">
      <c r="A197" s="289"/>
      <c r="B197" s="290" t="s">
        <v>28</v>
      </c>
      <c r="C197" s="291">
        <v>1.0</v>
      </c>
      <c r="D197" s="290" t="s">
        <v>57</v>
      </c>
      <c r="E197" s="292">
        <v>0.1</v>
      </c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  <c r="AI197" s="293"/>
      <c r="AJ197" s="293"/>
      <c r="AK197" s="293"/>
      <c r="AL197" s="293"/>
      <c r="AM197" s="293"/>
      <c r="AN197" s="293"/>
      <c r="AO197" s="293"/>
      <c r="AP197" s="293"/>
      <c r="AQ197" s="293"/>
      <c r="AR197" s="293"/>
      <c r="AS197" s="293"/>
      <c r="AT197" s="293"/>
      <c r="AU197" s="293"/>
      <c r="AV197" s="293"/>
      <c r="AW197" s="293"/>
      <c r="AX197" s="293"/>
      <c r="AY197" s="293"/>
      <c r="AZ197" s="293"/>
      <c r="BA197" s="293"/>
      <c r="BB197" s="293"/>
      <c r="BC197" s="293"/>
      <c r="BD197" s="293"/>
      <c r="BE197" s="293"/>
      <c r="BF197" s="293"/>
      <c r="BG197" s="293"/>
      <c r="BH197" s="293"/>
      <c r="BI197" s="293"/>
      <c r="BJ197" s="293"/>
      <c r="BK197" s="293"/>
      <c r="BL197" s="293"/>
      <c r="BM197" s="293"/>
      <c r="BN197" s="293"/>
      <c r="BO197" s="293"/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83"/>
      <c r="BZ197" s="283"/>
      <c r="CA197" s="283"/>
      <c r="CB197" s="283"/>
      <c r="CC197" s="283"/>
      <c r="CD197" s="283"/>
      <c r="CE197" s="283"/>
      <c r="CF197" s="283"/>
      <c r="CG197" s="283"/>
      <c r="CH197" s="283"/>
    </row>
    <row r="198" ht="14.25" customHeight="1">
      <c r="A198" s="294" t="s">
        <v>106</v>
      </c>
      <c r="B198" s="295" t="s">
        <v>59</v>
      </c>
      <c r="C198" s="295">
        <f t="shared" ref="C198:AM198" si="111">B192</f>
        <v>1</v>
      </c>
      <c r="D198" s="295">
        <f t="shared" si="111"/>
        <v>1</v>
      </c>
      <c r="E198" s="295">
        <f t="shared" si="111"/>
        <v>1</v>
      </c>
      <c r="F198" s="295">
        <f t="shared" si="111"/>
        <v>1.1</v>
      </c>
      <c r="G198" s="295">
        <f t="shared" si="111"/>
        <v>1</v>
      </c>
      <c r="H198" s="295">
        <f t="shared" si="111"/>
        <v>0.9</v>
      </c>
      <c r="I198" s="295">
        <f t="shared" si="111"/>
        <v>1</v>
      </c>
      <c r="J198" s="295">
        <f t="shared" si="111"/>
        <v>1</v>
      </c>
      <c r="K198" s="295">
        <f t="shared" si="111"/>
        <v>1</v>
      </c>
      <c r="L198" s="295">
        <f t="shared" si="111"/>
        <v>1</v>
      </c>
      <c r="M198" s="295">
        <f t="shared" si="111"/>
        <v>1</v>
      </c>
      <c r="N198" s="295">
        <f t="shared" si="111"/>
        <v>1</v>
      </c>
      <c r="O198" s="295">
        <f t="shared" si="111"/>
        <v>1</v>
      </c>
      <c r="P198" s="295">
        <f t="shared" si="111"/>
        <v>1</v>
      </c>
      <c r="Q198" s="295">
        <f t="shared" si="111"/>
        <v>1</v>
      </c>
      <c r="R198" s="295">
        <f t="shared" si="111"/>
        <v>0.9</v>
      </c>
      <c r="S198" s="295">
        <f t="shared" si="111"/>
        <v>1</v>
      </c>
      <c r="T198" s="295">
        <f t="shared" si="111"/>
        <v>1</v>
      </c>
      <c r="U198" s="295">
        <f t="shared" si="111"/>
        <v>1</v>
      </c>
      <c r="V198" s="295">
        <f t="shared" si="111"/>
        <v>0.9</v>
      </c>
      <c r="W198" s="295">
        <f t="shared" si="111"/>
        <v>1</v>
      </c>
      <c r="X198" s="295">
        <f t="shared" si="111"/>
        <v>1</v>
      </c>
      <c r="Y198" s="295">
        <f t="shared" si="111"/>
        <v>1</v>
      </c>
      <c r="Z198" s="295">
        <f t="shared" si="111"/>
        <v>1</v>
      </c>
      <c r="AA198" s="295">
        <f t="shared" si="111"/>
        <v>1.1</v>
      </c>
      <c r="AB198" s="295">
        <f t="shared" si="111"/>
        <v>1</v>
      </c>
      <c r="AC198" s="295">
        <f t="shared" si="111"/>
        <v>1</v>
      </c>
      <c r="AD198" s="295">
        <f t="shared" si="111"/>
        <v>1</v>
      </c>
      <c r="AE198" s="295">
        <f t="shared" si="111"/>
        <v>1</v>
      </c>
      <c r="AF198" s="295">
        <f t="shared" si="111"/>
        <v>1</v>
      </c>
      <c r="AG198" s="295">
        <f t="shared" si="111"/>
        <v>1</v>
      </c>
      <c r="AH198" s="295">
        <f t="shared" si="111"/>
        <v>1</v>
      </c>
      <c r="AI198" s="295">
        <f t="shared" si="111"/>
        <v>1</v>
      </c>
      <c r="AJ198" s="295">
        <f t="shared" si="111"/>
        <v>1.1</v>
      </c>
      <c r="AK198" s="295">
        <f t="shared" si="111"/>
        <v>1</v>
      </c>
      <c r="AL198" s="295">
        <f t="shared" si="111"/>
        <v>1</v>
      </c>
      <c r="AM198" s="295">
        <f t="shared" si="111"/>
        <v>1</v>
      </c>
      <c r="AN198" s="295">
        <f t="shared" ref="AN198:BX198" si="112">B193</f>
        <v>1</v>
      </c>
      <c r="AO198" s="295">
        <f t="shared" si="112"/>
        <v>1</v>
      </c>
      <c r="AP198" s="295">
        <f t="shared" si="112"/>
        <v>1</v>
      </c>
      <c r="AQ198" s="295">
        <f t="shared" si="112"/>
        <v>1</v>
      </c>
      <c r="AR198" s="295">
        <f t="shared" si="112"/>
        <v>1</v>
      </c>
      <c r="AS198" s="295">
        <f t="shared" si="112"/>
        <v>0.9</v>
      </c>
      <c r="AT198" s="295">
        <f t="shared" si="112"/>
        <v>1</v>
      </c>
      <c r="AU198" s="295">
        <f t="shared" si="112"/>
        <v>1</v>
      </c>
      <c r="AV198" s="295">
        <f t="shared" si="112"/>
        <v>1</v>
      </c>
      <c r="AW198" s="295">
        <f t="shared" si="112"/>
        <v>1</v>
      </c>
      <c r="AX198" s="295">
        <f t="shared" si="112"/>
        <v>1</v>
      </c>
      <c r="AY198" s="295">
        <f t="shared" si="112"/>
        <v>1</v>
      </c>
      <c r="AZ198" s="295">
        <f t="shared" si="112"/>
        <v>1</v>
      </c>
      <c r="BA198" s="295">
        <f t="shared" si="112"/>
        <v>1</v>
      </c>
      <c r="BB198" s="295">
        <f t="shared" si="112"/>
        <v>1</v>
      </c>
      <c r="BC198" s="295">
        <f t="shared" si="112"/>
        <v>1</v>
      </c>
      <c r="BD198" s="295">
        <f t="shared" si="112"/>
        <v>1</v>
      </c>
      <c r="BE198" s="295">
        <f t="shared" si="112"/>
        <v>1</v>
      </c>
      <c r="BF198" s="295">
        <f t="shared" si="112"/>
        <v>0.9</v>
      </c>
      <c r="BG198" s="295">
        <f t="shared" si="112"/>
        <v>1.1</v>
      </c>
      <c r="BH198" s="295">
        <f t="shared" si="112"/>
        <v>1</v>
      </c>
      <c r="BI198" s="295">
        <f t="shared" si="112"/>
        <v>1</v>
      </c>
      <c r="BJ198" s="295">
        <f t="shared" si="112"/>
        <v>1</v>
      </c>
      <c r="BK198" s="295">
        <f t="shared" si="112"/>
        <v>1</v>
      </c>
      <c r="BL198" s="295">
        <f t="shared" si="112"/>
        <v>1</v>
      </c>
      <c r="BM198" s="295">
        <f t="shared" si="112"/>
        <v>1</v>
      </c>
      <c r="BN198" s="295">
        <f t="shared" si="112"/>
        <v>1</v>
      </c>
      <c r="BO198" s="295">
        <f t="shared" si="112"/>
        <v>1</v>
      </c>
      <c r="BP198" s="295">
        <f t="shared" si="112"/>
        <v>0.9</v>
      </c>
      <c r="BQ198" s="295">
        <f t="shared" si="112"/>
        <v>1.1</v>
      </c>
      <c r="BR198" s="295">
        <f t="shared" si="112"/>
        <v>1</v>
      </c>
      <c r="BS198" s="295">
        <f t="shared" si="112"/>
        <v>1</v>
      </c>
      <c r="BT198" s="295">
        <f t="shared" si="112"/>
        <v>1</v>
      </c>
      <c r="BU198" s="295">
        <f t="shared" si="112"/>
        <v>1</v>
      </c>
      <c r="BV198" s="295">
        <f t="shared" si="112"/>
        <v>1</v>
      </c>
      <c r="BW198" s="295">
        <f t="shared" si="112"/>
        <v>1</v>
      </c>
      <c r="BX198" s="295">
        <f t="shared" si="112"/>
        <v>1</v>
      </c>
      <c r="BY198" s="283"/>
      <c r="BZ198" s="283"/>
      <c r="CA198" s="283"/>
      <c r="CB198" s="283"/>
      <c r="CC198" s="283"/>
      <c r="CD198" s="283"/>
      <c r="CE198" s="283"/>
      <c r="CF198" s="283"/>
      <c r="CG198" s="283"/>
      <c r="CH198" s="283"/>
    </row>
    <row r="199" ht="14.25" customHeight="1">
      <c r="A199" s="29"/>
      <c r="B199" s="295" t="s">
        <v>60</v>
      </c>
      <c r="C199" s="295">
        <f>C197</f>
        <v>1</v>
      </c>
      <c r="D199" s="295">
        <f t="shared" ref="D199:BX199" si="113">C199</f>
        <v>1</v>
      </c>
      <c r="E199" s="295">
        <f t="shared" si="113"/>
        <v>1</v>
      </c>
      <c r="F199" s="295">
        <f t="shared" si="113"/>
        <v>1</v>
      </c>
      <c r="G199" s="295">
        <f t="shared" si="113"/>
        <v>1</v>
      </c>
      <c r="H199" s="295">
        <f t="shared" si="113"/>
        <v>1</v>
      </c>
      <c r="I199" s="295">
        <f t="shared" si="113"/>
        <v>1</v>
      </c>
      <c r="J199" s="295">
        <f t="shared" si="113"/>
        <v>1</v>
      </c>
      <c r="K199" s="295">
        <f t="shared" si="113"/>
        <v>1</v>
      </c>
      <c r="L199" s="295">
        <f t="shared" si="113"/>
        <v>1</v>
      </c>
      <c r="M199" s="295">
        <f t="shared" si="113"/>
        <v>1</v>
      </c>
      <c r="N199" s="295">
        <f t="shared" si="113"/>
        <v>1</v>
      </c>
      <c r="O199" s="295">
        <f t="shared" si="113"/>
        <v>1</v>
      </c>
      <c r="P199" s="295">
        <f t="shared" si="113"/>
        <v>1</v>
      </c>
      <c r="Q199" s="295">
        <f t="shared" si="113"/>
        <v>1</v>
      </c>
      <c r="R199" s="295">
        <f t="shared" si="113"/>
        <v>1</v>
      </c>
      <c r="S199" s="295">
        <f t="shared" si="113"/>
        <v>1</v>
      </c>
      <c r="T199" s="295">
        <f t="shared" si="113"/>
        <v>1</v>
      </c>
      <c r="U199" s="295">
        <f t="shared" si="113"/>
        <v>1</v>
      </c>
      <c r="V199" s="295">
        <f t="shared" si="113"/>
        <v>1</v>
      </c>
      <c r="W199" s="295">
        <f t="shared" si="113"/>
        <v>1</v>
      </c>
      <c r="X199" s="295">
        <f t="shared" si="113"/>
        <v>1</v>
      </c>
      <c r="Y199" s="295">
        <f t="shared" si="113"/>
        <v>1</v>
      </c>
      <c r="Z199" s="295">
        <f t="shared" si="113"/>
        <v>1</v>
      </c>
      <c r="AA199" s="295">
        <f t="shared" si="113"/>
        <v>1</v>
      </c>
      <c r="AB199" s="295">
        <f t="shared" si="113"/>
        <v>1</v>
      </c>
      <c r="AC199" s="295">
        <f t="shared" si="113"/>
        <v>1</v>
      </c>
      <c r="AD199" s="295">
        <f t="shared" si="113"/>
        <v>1</v>
      </c>
      <c r="AE199" s="295">
        <f t="shared" si="113"/>
        <v>1</v>
      </c>
      <c r="AF199" s="295">
        <f t="shared" si="113"/>
        <v>1</v>
      </c>
      <c r="AG199" s="295">
        <f t="shared" si="113"/>
        <v>1</v>
      </c>
      <c r="AH199" s="295">
        <f t="shared" si="113"/>
        <v>1</v>
      </c>
      <c r="AI199" s="295">
        <f t="shared" si="113"/>
        <v>1</v>
      </c>
      <c r="AJ199" s="295">
        <f t="shared" si="113"/>
        <v>1</v>
      </c>
      <c r="AK199" s="295">
        <f t="shared" si="113"/>
        <v>1</v>
      </c>
      <c r="AL199" s="295">
        <f t="shared" si="113"/>
        <v>1</v>
      </c>
      <c r="AM199" s="295">
        <f t="shared" si="113"/>
        <v>1</v>
      </c>
      <c r="AN199" s="295">
        <f t="shared" si="113"/>
        <v>1</v>
      </c>
      <c r="AO199" s="295">
        <f t="shared" si="113"/>
        <v>1</v>
      </c>
      <c r="AP199" s="295">
        <f t="shared" si="113"/>
        <v>1</v>
      </c>
      <c r="AQ199" s="295">
        <f t="shared" si="113"/>
        <v>1</v>
      </c>
      <c r="AR199" s="295">
        <f t="shared" si="113"/>
        <v>1</v>
      </c>
      <c r="AS199" s="295">
        <f t="shared" si="113"/>
        <v>1</v>
      </c>
      <c r="AT199" s="295">
        <f t="shared" si="113"/>
        <v>1</v>
      </c>
      <c r="AU199" s="295">
        <f t="shared" si="113"/>
        <v>1</v>
      </c>
      <c r="AV199" s="295">
        <f t="shared" si="113"/>
        <v>1</v>
      </c>
      <c r="AW199" s="295">
        <f t="shared" si="113"/>
        <v>1</v>
      </c>
      <c r="AX199" s="295">
        <f t="shared" si="113"/>
        <v>1</v>
      </c>
      <c r="AY199" s="295">
        <f t="shared" si="113"/>
        <v>1</v>
      </c>
      <c r="AZ199" s="295">
        <f t="shared" si="113"/>
        <v>1</v>
      </c>
      <c r="BA199" s="295">
        <f t="shared" si="113"/>
        <v>1</v>
      </c>
      <c r="BB199" s="295">
        <f t="shared" si="113"/>
        <v>1</v>
      </c>
      <c r="BC199" s="295">
        <f t="shared" si="113"/>
        <v>1</v>
      </c>
      <c r="BD199" s="295">
        <f t="shared" si="113"/>
        <v>1</v>
      </c>
      <c r="BE199" s="295">
        <f t="shared" si="113"/>
        <v>1</v>
      </c>
      <c r="BF199" s="295">
        <f t="shared" si="113"/>
        <v>1</v>
      </c>
      <c r="BG199" s="295">
        <f t="shared" si="113"/>
        <v>1</v>
      </c>
      <c r="BH199" s="295">
        <f t="shared" si="113"/>
        <v>1</v>
      </c>
      <c r="BI199" s="295">
        <f t="shared" si="113"/>
        <v>1</v>
      </c>
      <c r="BJ199" s="295">
        <f t="shared" si="113"/>
        <v>1</v>
      </c>
      <c r="BK199" s="295">
        <f t="shared" si="113"/>
        <v>1</v>
      </c>
      <c r="BL199" s="295">
        <f t="shared" si="113"/>
        <v>1</v>
      </c>
      <c r="BM199" s="295">
        <f t="shared" si="113"/>
        <v>1</v>
      </c>
      <c r="BN199" s="295">
        <f t="shared" si="113"/>
        <v>1</v>
      </c>
      <c r="BO199" s="295">
        <f t="shared" si="113"/>
        <v>1</v>
      </c>
      <c r="BP199" s="295">
        <f t="shared" si="113"/>
        <v>1</v>
      </c>
      <c r="BQ199" s="295">
        <f t="shared" si="113"/>
        <v>1</v>
      </c>
      <c r="BR199" s="295">
        <f t="shared" si="113"/>
        <v>1</v>
      </c>
      <c r="BS199" s="295">
        <f t="shared" si="113"/>
        <v>1</v>
      </c>
      <c r="BT199" s="295">
        <f t="shared" si="113"/>
        <v>1</v>
      </c>
      <c r="BU199" s="295">
        <f t="shared" si="113"/>
        <v>1</v>
      </c>
      <c r="BV199" s="295">
        <f t="shared" si="113"/>
        <v>1</v>
      </c>
      <c r="BW199" s="295">
        <f t="shared" si="113"/>
        <v>1</v>
      </c>
      <c r="BX199" s="295">
        <f t="shared" si="113"/>
        <v>1</v>
      </c>
      <c r="BY199" s="283"/>
      <c r="BZ199" s="283"/>
      <c r="CA199" s="283"/>
      <c r="CB199" s="283"/>
      <c r="CC199" s="283"/>
      <c r="CD199" s="283"/>
      <c r="CE199" s="283"/>
      <c r="CF199" s="283"/>
      <c r="CG199" s="283"/>
      <c r="CH199" s="283"/>
    </row>
    <row r="200" ht="14.25" customHeight="1">
      <c r="A200" s="29"/>
      <c r="B200" s="295" t="s">
        <v>61</v>
      </c>
      <c r="C200" s="295">
        <f>C197+E197</f>
        <v>1.1</v>
      </c>
      <c r="D200" s="295">
        <f t="shared" ref="D200:BX200" si="114">C200</f>
        <v>1.1</v>
      </c>
      <c r="E200" s="295">
        <f t="shared" si="114"/>
        <v>1.1</v>
      </c>
      <c r="F200" s="295">
        <f t="shared" si="114"/>
        <v>1.1</v>
      </c>
      <c r="G200" s="295">
        <f t="shared" si="114"/>
        <v>1.1</v>
      </c>
      <c r="H200" s="295">
        <f t="shared" si="114"/>
        <v>1.1</v>
      </c>
      <c r="I200" s="295">
        <f t="shared" si="114"/>
        <v>1.1</v>
      </c>
      <c r="J200" s="295">
        <f t="shared" si="114"/>
        <v>1.1</v>
      </c>
      <c r="K200" s="295">
        <f t="shared" si="114"/>
        <v>1.1</v>
      </c>
      <c r="L200" s="295">
        <f t="shared" si="114"/>
        <v>1.1</v>
      </c>
      <c r="M200" s="295">
        <f t="shared" si="114"/>
        <v>1.1</v>
      </c>
      <c r="N200" s="295">
        <f t="shared" si="114"/>
        <v>1.1</v>
      </c>
      <c r="O200" s="295">
        <f t="shared" si="114"/>
        <v>1.1</v>
      </c>
      <c r="P200" s="295">
        <f t="shared" si="114"/>
        <v>1.1</v>
      </c>
      <c r="Q200" s="295">
        <f t="shared" si="114"/>
        <v>1.1</v>
      </c>
      <c r="R200" s="295">
        <f t="shared" si="114"/>
        <v>1.1</v>
      </c>
      <c r="S200" s="295">
        <f t="shared" si="114"/>
        <v>1.1</v>
      </c>
      <c r="T200" s="295">
        <f t="shared" si="114"/>
        <v>1.1</v>
      </c>
      <c r="U200" s="295">
        <f t="shared" si="114"/>
        <v>1.1</v>
      </c>
      <c r="V200" s="295">
        <f t="shared" si="114"/>
        <v>1.1</v>
      </c>
      <c r="W200" s="295">
        <f t="shared" si="114"/>
        <v>1.1</v>
      </c>
      <c r="X200" s="295">
        <f t="shared" si="114"/>
        <v>1.1</v>
      </c>
      <c r="Y200" s="295">
        <f t="shared" si="114"/>
        <v>1.1</v>
      </c>
      <c r="Z200" s="295">
        <f t="shared" si="114"/>
        <v>1.1</v>
      </c>
      <c r="AA200" s="295">
        <f t="shared" si="114"/>
        <v>1.1</v>
      </c>
      <c r="AB200" s="295">
        <f t="shared" si="114"/>
        <v>1.1</v>
      </c>
      <c r="AC200" s="295">
        <f t="shared" si="114"/>
        <v>1.1</v>
      </c>
      <c r="AD200" s="295">
        <f t="shared" si="114"/>
        <v>1.1</v>
      </c>
      <c r="AE200" s="295">
        <f t="shared" si="114"/>
        <v>1.1</v>
      </c>
      <c r="AF200" s="295">
        <f t="shared" si="114"/>
        <v>1.1</v>
      </c>
      <c r="AG200" s="295">
        <f t="shared" si="114"/>
        <v>1.1</v>
      </c>
      <c r="AH200" s="295">
        <f t="shared" si="114"/>
        <v>1.1</v>
      </c>
      <c r="AI200" s="295">
        <f t="shared" si="114"/>
        <v>1.1</v>
      </c>
      <c r="AJ200" s="295">
        <f t="shared" si="114"/>
        <v>1.1</v>
      </c>
      <c r="AK200" s="295">
        <f t="shared" si="114"/>
        <v>1.1</v>
      </c>
      <c r="AL200" s="295">
        <f t="shared" si="114"/>
        <v>1.1</v>
      </c>
      <c r="AM200" s="295">
        <f t="shared" si="114"/>
        <v>1.1</v>
      </c>
      <c r="AN200" s="295">
        <f t="shared" si="114"/>
        <v>1.1</v>
      </c>
      <c r="AO200" s="295">
        <f t="shared" si="114"/>
        <v>1.1</v>
      </c>
      <c r="AP200" s="295">
        <f t="shared" si="114"/>
        <v>1.1</v>
      </c>
      <c r="AQ200" s="295">
        <f t="shared" si="114"/>
        <v>1.1</v>
      </c>
      <c r="AR200" s="295">
        <f t="shared" si="114"/>
        <v>1.1</v>
      </c>
      <c r="AS200" s="295">
        <f t="shared" si="114"/>
        <v>1.1</v>
      </c>
      <c r="AT200" s="295">
        <f t="shared" si="114"/>
        <v>1.1</v>
      </c>
      <c r="AU200" s="295">
        <f t="shared" si="114"/>
        <v>1.1</v>
      </c>
      <c r="AV200" s="295">
        <f t="shared" si="114"/>
        <v>1.1</v>
      </c>
      <c r="AW200" s="295">
        <f t="shared" si="114"/>
        <v>1.1</v>
      </c>
      <c r="AX200" s="295">
        <f t="shared" si="114"/>
        <v>1.1</v>
      </c>
      <c r="AY200" s="295">
        <f t="shared" si="114"/>
        <v>1.1</v>
      </c>
      <c r="AZ200" s="295">
        <f t="shared" si="114"/>
        <v>1.1</v>
      </c>
      <c r="BA200" s="295">
        <f t="shared" si="114"/>
        <v>1.1</v>
      </c>
      <c r="BB200" s="295">
        <f t="shared" si="114"/>
        <v>1.1</v>
      </c>
      <c r="BC200" s="295">
        <f t="shared" si="114"/>
        <v>1.1</v>
      </c>
      <c r="BD200" s="295">
        <f t="shared" si="114"/>
        <v>1.1</v>
      </c>
      <c r="BE200" s="295">
        <f t="shared" si="114"/>
        <v>1.1</v>
      </c>
      <c r="BF200" s="295">
        <f t="shared" si="114"/>
        <v>1.1</v>
      </c>
      <c r="BG200" s="295">
        <f t="shared" si="114"/>
        <v>1.1</v>
      </c>
      <c r="BH200" s="295">
        <f t="shared" si="114"/>
        <v>1.1</v>
      </c>
      <c r="BI200" s="295">
        <f t="shared" si="114"/>
        <v>1.1</v>
      </c>
      <c r="BJ200" s="295">
        <f t="shared" si="114"/>
        <v>1.1</v>
      </c>
      <c r="BK200" s="295">
        <f t="shared" si="114"/>
        <v>1.1</v>
      </c>
      <c r="BL200" s="295">
        <f t="shared" si="114"/>
        <v>1.1</v>
      </c>
      <c r="BM200" s="295">
        <f t="shared" si="114"/>
        <v>1.1</v>
      </c>
      <c r="BN200" s="295">
        <f t="shared" si="114"/>
        <v>1.1</v>
      </c>
      <c r="BO200" s="295">
        <f t="shared" si="114"/>
        <v>1.1</v>
      </c>
      <c r="BP200" s="295">
        <f t="shared" si="114"/>
        <v>1.1</v>
      </c>
      <c r="BQ200" s="295">
        <f t="shared" si="114"/>
        <v>1.1</v>
      </c>
      <c r="BR200" s="295">
        <f t="shared" si="114"/>
        <v>1.1</v>
      </c>
      <c r="BS200" s="295">
        <f t="shared" si="114"/>
        <v>1.1</v>
      </c>
      <c r="BT200" s="295">
        <f t="shared" si="114"/>
        <v>1.1</v>
      </c>
      <c r="BU200" s="295">
        <f t="shared" si="114"/>
        <v>1.1</v>
      </c>
      <c r="BV200" s="295">
        <f t="shared" si="114"/>
        <v>1.1</v>
      </c>
      <c r="BW200" s="295">
        <f t="shared" si="114"/>
        <v>1.1</v>
      </c>
      <c r="BX200" s="295">
        <f t="shared" si="114"/>
        <v>1.1</v>
      </c>
      <c r="BY200" s="283"/>
      <c r="BZ200" s="283"/>
      <c r="CA200" s="283"/>
      <c r="CB200" s="283"/>
      <c r="CC200" s="283"/>
      <c r="CD200" s="283"/>
      <c r="CE200" s="283"/>
      <c r="CF200" s="283"/>
      <c r="CG200" s="283"/>
      <c r="CH200" s="283"/>
    </row>
    <row r="201" ht="14.25" customHeight="1">
      <c r="A201" s="51"/>
      <c r="B201" s="290" t="s">
        <v>62</v>
      </c>
      <c r="C201" s="290">
        <f>C197-E197</f>
        <v>0.9</v>
      </c>
      <c r="D201" s="290">
        <f t="shared" ref="D201:BX201" si="115">C201</f>
        <v>0.9</v>
      </c>
      <c r="E201" s="290">
        <f t="shared" si="115"/>
        <v>0.9</v>
      </c>
      <c r="F201" s="290">
        <f t="shared" si="115"/>
        <v>0.9</v>
      </c>
      <c r="G201" s="290">
        <f t="shared" si="115"/>
        <v>0.9</v>
      </c>
      <c r="H201" s="290">
        <f t="shared" si="115"/>
        <v>0.9</v>
      </c>
      <c r="I201" s="290">
        <f t="shared" si="115"/>
        <v>0.9</v>
      </c>
      <c r="J201" s="290">
        <f t="shared" si="115"/>
        <v>0.9</v>
      </c>
      <c r="K201" s="290">
        <f t="shared" si="115"/>
        <v>0.9</v>
      </c>
      <c r="L201" s="290">
        <f t="shared" si="115"/>
        <v>0.9</v>
      </c>
      <c r="M201" s="290">
        <f t="shared" si="115"/>
        <v>0.9</v>
      </c>
      <c r="N201" s="290">
        <f t="shared" si="115"/>
        <v>0.9</v>
      </c>
      <c r="O201" s="290">
        <f t="shared" si="115"/>
        <v>0.9</v>
      </c>
      <c r="P201" s="290">
        <f t="shared" si="115"/>
        <v>0.9</v>
      </c>
      <c r="Q201" s="290">
        <f t="shared" si="115"/>
        <v>0.9</v>
      </c>
      <c r="R201" s="290">
        <f t="shared" si="115"/>
        <v>0.9</v>
      </c>
      <c r="S201" s="290">
        <f t="shared" si="115"/>
        <v>0.9</v>
      </c>
      <c r="T201" s="290">
        <f t="shared" si="115"/>
        <v>0.9</v>
      </c>
      <c r="U201" s="290">
        <f t="shared" si="115"/>
        <v>0.9</v>
      </c>
      <c r="V201" s="290">
        <f t="shared" si="115"/>
        <v>0.9</v>
      </c>
      <c r="W201" s="290">
        <f t="shared" si="115"/>
        <v>0.9</v>
      </c>
      <c r="X201" s="290">
        <f t="shared" si="115"/>
        <v>0.9</v>
      </c>
      <c r="Y201" s="290">
        <f t="shared" si="115"/>
        <v>0.9</v>
      </c>
      <c r="Z201" s="290">
        <f t="shared" si="115"/>
        <v>0.9</v>
      </c>
      <c r="AA201" s="290">
        <f t="shared" si="115"/>
        <v>0.9</v>
      </c>
      <c r="AB201" s="290">
        <f t="shared" si="115"/>
        <v>0.9</v>
      </c>
      <c r="AC201" s="290">
        <f t="shared" si="115"/>
        <v>0.9</v>
      </c>
      <c r="AD201" s="290">
        <f t="shared" si="115"/>
        <v>0.9</v>
      </c>
      <c r="AE201" s="290">
        <f t="shared" si="115"/>
        <v>0.9</v>
      </c>
      <c r="AF201" s="290">
        <f t="shared" si="115"/>
        <v>0.9</v>
      </c>
      <c r="AG201" s="290">
        <f t="shared" si="115"/>
        <v>0.9</v>
      </c>
      <c r="AH201" s="290">
        <f t="shared" si="115"/>
        <v>0.9</v>
      </c>
      <c r="AI201" s="290">
        <f t="shared" si="115"/>
        <v>0.9</v>
      </c>
      <c r="AJ201" s="290">
        <f t="shared" si="115"/>
        <v>0.9</v>
      </c>
      <c r="AK201" s="290">
        <f t="shared" si="115"/>
        <v>0.9</v>
      </c>
      <c r="AL201" s="290">
        <f t="shared" si="115"/>
        <v>0.9</v>
      </c>
      <c r="AM201" s="290">
        <f t="shared" si="115"/>
        <v>0.9</v>
      </c>
      <c r="AN201" s="290">
        <f t="shared" si="115"/>
        <v>0.9</v>
      </c>
      <c r="AO201" s="290">
        <f t="shared" si="115"/>
        <v>0.9</v>
      </c>
      <c r="AP201" s="290">
        <f t="shared" si="115"/>
        <v>0.9</v>
      </c>
      <c r="AQ201" s="290">
        <f t="shared" si="115"/>
        <v>0.9</v>
      </c>
      <c r="AR201" s="290">
        <f t="shared" si="115"/>
        <v>0.9</v>
      </c>
      <c r="AS201" s="290">
        <f t="shared" si="115"/>
        <v>0.9</v>
      </c>
      <c r="AT201" s="290">
        <f t="shared" si="115"/>
        <v>0.9</v>
      </c>
      <c r="AU201" s="290">
        <f t="shared" si="115"/>
        <v>0.9</v>
      </c>
      <c r="AV201" s="290">
        <f t="shared" si="115"/>
        <v>0.9</v>
      </c>
      <c r="AW201" s="290">
        <f t="shared" si="115"/>
        <v>0.9</v>
      </c>
      <c r="AX201" s="290">
        <f t="shared" si="115"/>
        <v>0.9</v>
      </c>
      <c r="AY201" s="290">
        <f t="shared" si="115"/>
        <v>0.9</v>
      </c>
      <c r="AZ201" s="290">
        <f t="shared" si="115"/>
        <v>0.9</v>
      </c>
      <c r="BA201" s="290">
        <f t="shared" si="115"/>
        <v>0.9</v>
      </c>
      <c r="BB201" s="290">
        <f t="shared" si="115"/>
        <v>0.9</v>
      </c>
      <c r="BC201" s="290">
        <f t="shared" si="115"/>
        <v>0.9</v>
      </c>
      <c r="BD201" s="290">
        <f t="shared" si="115"/>
        <v>0.9</v>
      </c>
      <c r="BE201" s="290">
        <f t="shared" si="115"/>
        <v>0.9</v>
      </c>
      <c r="BF201" s="290">
        <f t="shared" si="115"/>
        <v>0.9</v>
      </c>
      <c r="BG201" s="290">
        <f t="shared" si="115"/>
        <v>0.9</v>
      </c>
      <c r="BH201" s="290">
        <f t="shared" si="115"/>
        <v>0.9</v>
      </c>
      <c r="BI201" s="290">
        <f t="shared" si="115"/>
        <v>0.9</v>
      </c>
      <c r="BJ201" s="290">
        <f t="shared" si="115"/>
        <v>0.9</v>
      </c>
      <c r="BK201" s="290">
        <f t="shared" si="115"/>
        <v>0.9</v>
      </c>
      <c r="BL201" s="290">
        <f t="shared" si="115"/>
        <v>0.9</v>
      </c>
      <c r="BM201" s="290">
        <f t="shared" si="115"/>
        <v>0.9</v>
      </c>
      <c r="BN201" s="290">
        <f t="shared" si="115"/>
        <v>0.9</v>
      </c>
      <c r="BO201" s="290">
        <f t="shared" si="115"/>
        <v>0.9</v>
      </c>
      <c r="BP201" s="290">
        <f t="shared" si="115"/>
        <v>0.9</v>
      </c>
      <c r="BQ201" s="290">
        <f t="shared" si="115"/>
        <v>0.9</v>
      </c>
      <c r="BR201" s="290">
        <f t="shared" si="115"/>
        <v>0.9</v>
      </c>
      <c r="BS201" s="290">
        <f t="shared" si="115"/>
        <v>0.9</v>
      </c>
      <c r="BT201" s="290">
        <f t="shared" si="115"/>
        <v>0.9</v>
      </c>
      <c r="BU201" s="290">
        <f t="shared" si="115"/>
        <v>0.9</v>
      </c>
      <c r="BV201" s="290">
        <f t="shared" si="115"/>
        <v>0.9</v>
      </c>
      <c r="BW201" s="290">
        <f t="shared" si="115"/>
        <v>0.9</v>
      </c>
      <c r="BX201" s="290">
        <f t="shared" si="115"/>
        <v>0.9</v>
      </c>
      <c r="BY201" s="283"/>
      <c r="BZ201" s="283"/>
      <c r="CA201" s="283"/>
      <c r="CB201" s="283"/>
      <c r="CC201" s="283"/>
      <c r="CD201" s="283"/>
      <c r="CE201" s="283"/>
      <c r="CF201" s="283"/>
      <c r="CG201" s="283"/>
      <c r="CH201" s="283"/>
    </row>
    <row r="202" ht="14.25" customHeight="1">
      <c r="A202" s="296"/>
      <c r="B202" s="295"/>
      <c r="C202" s="293"/>
      <c r="D202" s="293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5"/>
      <c r="W202" s="295"/>
      <c r="X202" s="295"/>
      <c r="Y202" s="295"/>
      <c r="Z202" s="295"/>
      <c r="AA202" s="295"/>
      <c r="AB202" s="295"/>
      <c r="AC202" s="295"/>
      <c r="AD202" s="295"/>
      <c r="AE202" s="295"/>
      <c r="AF202" s="295"/>
      <c r="AG202" s="295"/>
      <c r="AH202" s="295"/>
      <c r="AI202" s="295"/>
      <c r="AJ202" s="295"/>
      <c r="AK202" s="295"/>
      <c r="AL202" s="295"/>
      <c r="AM202" s="295"/>
      <c r="AN202" s="297"/>
      <c r="AO202" s="297"/>
      <c r="AP202" s="297"/>
      <c r="AQ202" s="297"/>
      <c r="AR202" s="297"/>
      <c r="AS202" s="297"/>
      <c r="AT202" s="297"/>
      <c r="AU202" s="297"/>
      <c r="AV202" s="297"/>
      <c r="AW202" s="297"/>
      <c r="AX202" s="297"/>
      <c r="AY202" s="297"/>
      <c r="AZ202" s="297"/>
      <c r="BA202" s="297"/>
      <c r="BB202" s="283"/>
      <c r="BC202" s="283"/>
      <c r="BD202" s="283"/>
      <c r="BE202" s="283"/>
      <c r="BF202" s="283"/>
      <c r="BG202" s="283"/>
      <c r="BH202" s="283"/>
      <c r="BI202" s="283"/>
      <c r="BJ202" s="283"/>
      <c r="BK202" s="283"/>
      <c r="BL202" s="283"/>
      <c r="BM202" s="283"/>
      <c r="BN202" s="283"/>
      <c r="BO202" s="283"/>
      <c r="BP202" s="283"/>
      <c r="BQ202" s="283"/>
      <c r="BR202" s="283"/>
      <c r="BS202" s="283"/>
      <c r="BT202" s="283"/>
      <c r="BU202" s="283"/>
      <c r="BV202" s="283"/>
      <c r="BW202" s="283"/>
      <c r="BX202" s="283"/>
      <c r="BY202" s="283"/>
      <c r="BZ202" s="283"/>
      <c r="CA202" s="283"/>
      <c r="CB202" s="283"/>
      <c r="CC202" s="283"/>
      <c r="CD202" s="283"/>
      <c r="CE202" s="283"/>
      <c r="CF202" s="283"/>
      <c r="CG202" s="283"/>
      <c r="CH202" s="283"/>
    </row>
    <row r="203" ht="14.25" customHeight="1">
      <c r="A203" s="296"/>
      <c r="B203" s="298"/>
      <c r="C203" s="290" t="s">
        <v>63</v>
      </c>
      <c r="D203" s="292">
        <v>1.88</v>
      </c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7"/>
      <c r="W203" s="297"/>
      <c r="X203" s="297"/>
      <c r="Y203" s="297"/>
      <c r="Z203" s="297"/>
      <c r="AA203" s="297"/>
      <c r="AB203" s="297"/>
      <c r="AC203" s="297"/>
      <c r="AD203" s="297"/>
      <c r="AE203" s="297"/>
      <c r="AF203" s="297"/>
      <c r="AG203" s="297"/>
      <c r="AH203" s="297"/>
      <c r="AI203" s="297"/>
      <c r="AJ203" s="297"/>
      <c r="AK203" s="297"/>
      <c r="AL203" s="297"/>
      <c r="AM203" s="297"/>
      <c r="AN203" s="297"/>
      <c r="AO203" s="297"/>
      <c r="AP203" s="297"/>
      <c r="AQ203" s="297"/>
      <c r="AR203" s="297"/>
      <c r="AS203" s="297"/>
      <c r="AT203" s="297"/>
      <c r="AU203" s="297"/>
      <c r="AV203" s="297"/>
      <c r="AW203" s="297"/>
      <c r="AX203" s="297"/>
      <c r="AY203" s="297"/>
      <c r="AZ203" s="297"/>
      <c r="BA203" s="297"/>
      <c r="BB203" s="283"/>
      <c r="BC203" s="283"/>
      <c r="BD203" s="283"/>
      <c r="BE203" s="283"/>
      <c r="BF203" s="283"/>
      <c r="BG203" s="283"/>
      <c r="BH203" s="283"/>
      <c r="BI203" s="283"/>
      <c r="BJ203" s="283"/>
      <c r="BK203" s="283"/>
      <c r="BL203" s="283"/>
      <c r="BM203" s="283"/>
      <c r="BN203" s="283"/>
      <c r="BO203" s="283"/>
      <c r="BP203" s="283"/>
      <c r="BQ203" s="283"/>
      <c r="BR203" s="283"/>
      <c r="BS203" s="283"/>
      <c r="BT203" s="283"/>
      <c r="BU203" s="283"/>
      <c r="BV203" s="283"/>
      <c r="BW203" s="283"/>
      <c r="BX203" s="283"/>
      <c r="BY203" s="283"/>
      <c r="BZ203" s="283"/>
      <c r="CA203" s="283"/>
      <c r="CB203" s="283"/>
      <c r="CC203" s="283"/>
      <c r="CD203" s="283"/>
      <c r="CE203" s="283"/>
      <c r="CF203" s="283"/>
      <c r="CG203" s="283"/>
      <c r="CH203" s="283"/>
    </row>
    <row r="204" ht="14.25" customHeight="1">
      <c r="A204" s="294" t="s">
        <v>107</v>
      </c>
      <c r="B204" s="299" t="s">
        <v>65</v>
      </c>
      <c r="C204" s="295">
        <f>average(B192:C193)</f>
        <v>1</v>
      </c>
      <c r="D204" s="295">
        <f>average(D192:E193)</f>
        <v>1.025</v>
      </c>
      <c r="E204" s="295">
        <f>average(F192:G193)</f>
        <v>0.95</v>
      </c>
      <c r="F204" s="295">
        <f>average(H192:I193)</f>
        <v>1</v>
      </c>
      <c r="G204" s="295">
        <f>average(J192:K193)</f>
        <v>1</v>
      </c>
      <c r="H204" s="295">
        <f>average(L192:M193)</f>
        <v>1</v>
      </c>
      <c r="I204" s="295">
        <f>average(N192:O193)</f>
        <v>1</v>
      </c>
      <c r="J204" s="295">
        <f>average(P192:Q193)</f>
        <v>0.975</v>
      </c>
      <c r="K204" s="295">
        <f>average(R192:S193)</f>
        <v>1</v>
      </c>
      <c r="L204" s="295">
        <f>average(T192:U193)</f>
        <v>0.975</v>
      </c>
      <c r="M204" s="295">
        <f>AVERAGE(V192:W193)</f>
        <v>1</v>
      </c>
      <c r="N204" s="295">
        <f>average(X192:Y193)</f>
        <v>1</v>
      </c>
      <c r="O204" s="295">
        <f>average(Z192:AA193)</f>
        <v>1.025</v>
      </c>
      <c r="P204" s="295">
        <f>average(AB192:AC193)</f>
        <v>1</v>
      </c>
      <c r="Q204" s="295">
        <f>average(AD192:AE193)</f>
        <v>1</v>
      </c>
      <c r="R204" s="295">
        <f>AVERAGE(AF192:AG193)</f>
        <v>1</v>
      </c>
      <c r="S204" s="295">
        <f>AVERAGE(AH192:AI193)</f>
        <v>1.025</v>
      </c>
      <c r="T204" s="295">
        <f>AVERAGE(AJ192:AK193)</f>
        <v>1</v>
      </c>
      <c r="U204" s="295">
        <f>AVERAGE(AL192:AM193)</f>
        <v>1</v>
      </c>
      <c r="V204" s="297"/>
      <c r="W204" s="297"/>
      <c r="X204" s="297"/>
      <c r="Y204" s="297"/>
      <c r="Z204" s="297"/>
      <c r="AA204" s="297"/>
      <c r="AB204" s="297"/>
      <c r="AC204" s="297"/>
      <c r="AD204" s="297"/>
      <c r="AE204" s="297"/>
      <c r="AF204" s="297"/>
      <c r="AG204" s="297"/>
      <c r="AH204" s="297"/>
      <c r="AI204" s="297"/>
      <c r="AJ204" s="297"/>
      <c r="AK204" s="297"/>
      <c r="AL204" s="297"/>
      <c r="AM204" s="297"/>
      <c r="AN204" s="297"/>
      <c r="AO204" s="297"/>
      <c r="AP204" s="297"/>
      <c r="AQ204" s="297"/>
      <c r="AR204" s="297"/>
      <c r="AS204" s="297"/>
      <c r="AT204" s="297"/>
      <c r="AU204" s="297"/>
      <c r="AV204" s="297"/>
      <c r="AW204" s="297"/>
      <c r="AX204" s="297"/>
      <c r="AY204" s="297"/>
      <c r="AZ204" s="297"/>
      <c r="BA204" s="297"/>
      <c r="BB204" s="283"/>
      <c r="BC204" s="283"/>
      <c r="BD204" s="283"/>
      <c r="BE204" s="283"/>
      <c r="BF204" s="283"/>
      <c r="BG204" s="283"/>
      <c r="BH204" s="283"/>
      <c r="BI204" s="283"/>
      <c r="BJ204" s="283"/>
      <c r="BK204" s="283"/>
      <c r="BL204" s="283"/>
      <c r="BM204" s="283"/>
      <c r="BN204" s="283"/>
      <c r="BO204" s="283"/>
      <c r="BP204" s="283"/>
      <c r="BQ204" s="283"/>
      <c r="BR204" s="283"/>
      <c r="BS204" s="283"/>
      <c r="BT204" s="283"/>
      <c r="BU204" s="283"/>
      <c r="BV204" s="283"/>
      <c r="BW204" s="283"/>
      <c r="BX204" s="283"/>
      <c r="BY204" s="283"/>
      <c r="BZ204" s="283"/>
      <c r="CA204" s="283"/>
      <c r="CB204" s="283"/>
      <c r="CC204" s="283"/>
      <c r="CD204" s="283"/>
      <c r="CE204" s="283"/>
      <c r="CF204" s="283"/>
      <c r="CG204" s="283"/>
      <c r="CH204" s="283"/>
    </row>
    <row r="205" ht="14.25" customHeight="1">
      <c r="A205" s="29"/>
      <c r="B205" s="299" t="s">
        <v>66</v>
      </c>
      <c r="C205" s="295">
        <f>average(C204:U204)</f>
        <v>0.9986842105</v>
      </c>
      <c r="D205" s="295">
        <f t="shared" ref="D205:U205" si="116">C205</f>
        <v>0.9986842105</v>
      </c>
      <c r="E205" s="295">
        <f t="shared" si="116"/>
        <v>0.9986842105</v>
      </c>
      <c r="F205" s="295">
        <f t="shared" si="116"/>
        <v>0.9986842105</v>
      </c>
      <c r="G205" s="295">
        <f t="shared" si="116"/>
        <v>0.9986842105</v>
      </c>
      <c r="H205" s="295">
        <f t="shared" si="116"/>
        <v>0.9986842105</v>
      </c>
      <c r="I205" s="295">
        <f t="shared" si="116"/>
        <v>0.9986842105</v>
      </c>
      <c r="J205" s="295">
        <f t="shared" si="116"/>
        <v>0.9986842105</v>
      </c>
      <c r="K205" s="295">
        <f t="shared" si="116"/>
        <v>0.9986842105</v>
      </c>
      <c r="L205" s="295">
        <f t="shared" si="116"/>
        <v>0.9986842105</v>
      </c>
      <c r="M205" s="295">
        <f t="shared" si="116"/>
        <v>0.9986842105</v>
      </c>
      <c r="N205" s="295">
        <f t="shared" si="116"/>
        <v>0.9986842105</v>
      </c>
      <c r="O205" s="295">
        <f t="shared" si="116"/>
        <v>0.9986842105</v>
      </c>
      <c r="P205" s="295">
        <f t="shared" si="116"/>
        <v>0.9986842105</v>
      </c>
      <c r="Q205" s="295">
        <f t="shared" si="116"/>
        <v>0.9986842105</v>
      </c>
      <c r="R205" s="295">
        <f t="shared" si="116"/>
        <v>0.9986842105</v>
      </c>
      <c r="S205" s="295">
        <f t="shared" si="116"/>
        <v>0.9986842105</v>
      </c>
      <c r="T205" s="295">
        <f t="shared" si="116"/>
        <v>0.9986842105</v>
      </c>
      <c r="U205" s="295">
        <f t="shared" si="116"/>
        <v>0.9986842105</v>
      </c>
      <c r="V205" s="295"/>
      <c r="W205" s="295"/>
      <c r="X205" s="295"/>
      <c r="Y205" s="295"/>
      <c r="Z205" s="295"/>
      <c r="AA205" s="295"/>
      <c r="AB205" s="295"/>
      <c r="AC205" s="295"/>
      <c r="AD205" s="295"/>
      <c r="AE205" s="295"/>
      <c r="AF205" s="295"/>
      <c r="AG205" s="295"/>
      <c r="AH205" s="295"/>
      <c r="AI205" s="295"/>
      <c r="AJ205" s="295"/>
      <c r="AK205" s="295"/>
      <c r="AL205" s="295"/>
      <c r="AM205" s="295"/>
      <c r="AN205" s="297"/>
      <c r="AO205" s="297"/>
      <c r="AP205" s="297"/>
      <c r="AQ205" s="297"/>
      <c r="AR205" s="297"/>
      <c r="AS205" s="297"/>
      <c r="AT205" s="297"/>
      <c r="AU205" s="297"/>
      <c r="AV205" s="297"/>
      <c r="AW205" s="297"/>
      <c r="AX205" s="297"/>
      <c r="AY205" s="297"/>
      <c r="AZ205" s="297"/>
      <c r="BA205" s="297"/>
      <c r="BB205" s="283"/>
      <c r="BC205" s="283"/>
      <c r="BD205" s="283"/>
      <c r="BE205" s="283"/>
      <c r="BF205" s="283"/>
      <c r="BG205" s="283"/>
      <c r="BH205" s="283"/>
      <c r="BI205" s="283"/>
      <c r="BJ205" s="283"/>
      <c r="BK205" s="283"/>
      <c r="BL205" s="283"/>
      <c r="BM205" s="283"/>
      <c r="BN205" s="283"/>
      <c r="BO205" s="283"/>
      <c r="BP205" s="283"/>
      <c r="BQ205" s="283"/>
      <c r="BR205" s="283"/>
      <c r="BS205" s="283"/>
      <c r="BT205" s="283"/>
      <c r="BU205" s="283"/>
      <c r="BV205" s="283"/>
      <c r="BW205" s="283"/>
      <c r="BX205" s="283"/>
      <c r="BY205" s="283"/>
      <c r="BZ205" s="283"/>
      <c r="CA205" s="283"/>
      <c r="CB205" s="283"/>
      <c r="CC205" s="283"/>
      <c r="CD205" s="283"/>
      <c r="CE205" s="283"/>
      <c r="CF205" s="283"/>
      <c r="CG205" s="283"/>
      <c r="CH205" s="283"/>
    </row>
    <row r="206" ht="14.25" customHeight="1">
      <c r="A206" s="29"/>
      <c r="B206" s="299" t="s">
        <v>67</v>
      </c>
      <c r="C206" s="295">
        <f>C205+$D$41*C211</f>
        <v>1.087736842</v>
      </c>
      <c r="D206" s="295">
        <f t="shared" ref="D206:U206" si="117">C206</f>
        <v>1.087736842</v>
      </c>
      <c r="E206" s="295">
        <f t="shared" si="117"/>
        <v>1.087736842</v>
      </c>
      <c r="F206" s="295">
        <f t="shared" si="117"/>
        <v>1.087736842</v>
      </c>
      <c r="G206" s="295">
        <f t="shared" si="117"/>
        <v>1.087736842</v>
      </c>
      <c r="H206" s="295">
        <f t="shared" si="117"/>
        <v>1.087736842</v>
      </c>
      <c r="I206" s="295">
        <f t="shared" si="117"/>
        <v>1.087736842</v>
      </c>
      <c r="J206" s="295">
        <f t="shared" si="117"/>
        <v>1.087736842</v>
      </c>
      <c r="K206" s="295">
        <f t="shared" si="117"/>
        <v>1.087736842</v>
      </c>
      <c r="L206" s="295">
        <f t="shared" si="117"/>
        <v>1.087736842</v>
      </c>
      <c r="M206" s="295">
        <f t="shared" si="117"/>
        <v>1.087736842</v>
      </c>
      <c r="N206" s="295">
        <f t="shared" si="117"/>
        <v>1.087736842</v>
      </c>
      <c r="O206" s="295">
        <f t="shared" si="117"/>
        <v>1.087736842</v>
      </c>
      <c r="P206" s="295">
        <f t="shared" si="117"/>
        <v>1.087736842</v>
      </c>
      <c r="Q206" s="295">
        <f t="shared" si="117"/>
        <v>1.087736842</v>
      </c>
      <c r="R206" s="295">
        <f t="shared" si="117"/>
        <v>1.087736842</v>
      </c>
      <c r="S206" s="295">
        <f t="shared" si="117"/>
        <v>1.087736842</v>
      </c>
      <c r="T206" s="295">
        <f t="shared" si="117"/>
        <v>1.087736842</v>
      </c>
      <c r="U206" s="295">
        <f t="shared" si="117"/>
        <v>1.087736842</v>
      </c>
      <c r="V206" s="297"/>
      <c r="W206" s="297"/>
      <c r="X206" s="297"/>
      <c r="Y206" s="297"/>
      <c r="Z206" s="297"/>
      <c r="AA206" s="297"/>
      <c r="AB206" s="297"/>
      <c r="AC206" s="297"/>
      <c r="AD206" s="297"/>
      <c r="AE206" s="297"/>
      <c r="AF206" s="297"/>
      <c r="AG206" s="297"/>
      <c r="AH206" s="297"/>
      <c r="AI206" s="297"/>
      <c r="AJ206" s="297"/>
      <c r="AK206" s="297"/>
      <c r="AL206" s="297"/>
      <c r="AM206" s="297"/>
      <c r="AN206" s="297"/>
      <c r="AO206" s="297"/>
      <c r="AP206" s="297"/>
      <c r="AQ206" s="297"/>
      <c r="AR206" s="297"/>
      <c r="AS206" s="297"/>
      <c r="AT206" s="297"/>
      <c r="AU206" s="297"/>
      <c r="AV206" s="297"/>
      <c r="AW206" s="297"/>
      <c r="AX206" s="297"/>
      <c r="AY206" s="297"/>
      <c r="AZ206" s="297"/>
      <c r="BA206" s="297"/>
      <c r="BB206" s="283"/>
      <c r="BC206" s="283"/>
      <c r="BD206" s="283"/>
      <c r="BE206" s="283"/>
      <c r="BF206" s="283"/>
      <c r="BG206" s="283"/>
      <c r="BH206" s="283"/>
      <c r="BI206" s="283"/>
      <c r="BJ206" s="283"/>
      <c r="BK206" s="283"/>
      <c r="BL206" s="283"/>
      <c r="BM206" s="283"/>
      <c r="BN206" s="283"/>
      <c r="BO206" s="283"/>
      <c r="BP206" s="283"/>
      <c r="BQ206" s="283"/>
      <c r="BR206" s="283"/>
      <c r="BS206" s="283"/>
      <c r="BT206" s="283"/>
      <c r="BU206" s="283"/>
      <c r="BV206" s="283"/>
      <c r="BW206" s="283"/>
      <c r="BX206" s="283"/>
      <c r="BY206" s="283"/>
      <c r="BZ206" s="283"/>
      <c r="CA206" s="283"/>
      <c r="CB206" s="283"/>
      <c r="CC206" s="283"/>
      <c r="CD206" s="283"/>
      <c r="CE206" s="283"/>
      <c r="CF206" s="283"/>
      <c r="CG206" s="283"/>
      <c r="CH206" s="283"/>
    </row>
    <row r="207" ht="14.25" customHeight="1">
      <c r="A207" s="51"/>
      <c r="B207" s="300" t="s">
        <v>68</v>
      </c>
      <c r="C207" s="290">
        <f>C205-D203*C211</f>
        <v>0.9096315789</v>
      </c>
      <c r="D207" s="290">
        <f t="shared" ref="D207:U207" si="118">C207</f>
        <v>0.9096315789</v>
      </c>
      <c r="E207" s="290">
        <f t="shared" si="118"/>
        <v>0.9096315789</v>
      </c>
      <c r="F207" s="290">
        <f t="shared" si="118"/>
        <v>0.9096315789</v>
      </c>
      <c r="G207" s="290">
        <f t="shared" si="118"/>
        <v>0.9096315789</v>
      </c>
      <c r="H207" s="290">
        <f t="shared" si="118"/>
        <v>0.9096315789</v>
      </c>
      <c r="I207" s="290">
        <f t="shared" si="118"/>
        <v>0.9096315789</v>
      </c>
      <c r="J207" s="290">
        <f t="shared" si="118"/>
        <v>0.9096315789</v>
      </c>
      <c r="K207" s="290">
        <f t="shared" si="118"/>
        <v>0.9096315789</v>
      </c>
      <c r="L207" s="290">
        <f t="shared" si="118"/>
        <v>0.9096315789</v>
      </c>
      <c r="M207" s="290">
        <f t="shared" si="118"/>
        <v>0.9096315789</v>
      </c>
      <c r="N207" s="290">
        <f t="shared" si="118"/>
        <v>0.9096315789</v>
      </c>
      <c r="O207" s="290">
        <f t="shared" si="118"/>
        <v>0.9096315789</v>
      </c>
      <c r="P207" s="290">
        <f t="shared" si="118"/>
        <v>0.9096315789</v>
      </c>
      <c r="Q207" s="290">
        <f t="shared" si="118"/>
        <v>0.9096315789</v>
      </c>
      <c r="R207" s="290">
        <f t="shared" si="118"/>
        <v>0.9096315789</v>
      </c>
      <c r="S207" s="290">
        <f t="shared" si="118"/>
        <v>0.9096315789</v>
      </c>
      <c r="T207" s="290">
        <f t="shared" si="118"/>
        <v>0.9096315789</v>
      </c>
      <c r="U207" s="290">
        <f t="shared" si="118"/>
        <v>0.9096315789</v>
      </c>
      <c r="V207" s="297"/>
      <c r="W207" s="297"/>
      <c r="X207" s="297"/>
      <c r="Y207" s="297"/>
      <c r="Z207" s="297"/>
      <c r="AA207" s="297"/>
      <c r="AB207" s="297"/>
      <c r="AC207" s="297"/>
      <c r="AD207" s="297"/>
      <c r="AE207" s="297"/>
      <c r="AF207" s="297"/>
      <c r="AG207" s="297"/>
      <c r="AH207" s="297"/>
      <c r="AI207" s="297"/>
      <c r="AJ207" s="297"/>
      <c r="AK207" s="297"/>
      <c r="AL207" s="297"/>
      <c r="AM207" s="297"/>
      <c r="AN207" s="297"/>
      <c r="AO207" s="297"/>
      <c r="AP207" s="297"/>
      <c r="AQ207" s="297"/>
      <c r="AR207" s="297"/>
      <c r="AS207" s="297"/>
      <c r="AT207" s="297"/>
      <c r="AU207" s="297"/>
      <c r="AV207" s="297"/>
      <c r="AW207" s="297"/>
      <c r="AX207" s="297"/>
      <c r="AY207" s="297"/>
      <c r="AZ207" s="297"/>
      <c r="BA207" s="297"/>
      <c r="BB207" s="283"/>
      <c r="BC207" s="283"/>
      <c r="BD207" s="283"/>
      <c r="BE207" s="283"/>
      <c r="BF207" s="283"/>
      <c r="BG207" s="283"/>
      <c r="BH207" s="283"/>
      <c r="BI207" s="283"/>
      <c r="BJ207" s="283"/>
      <c r="BK207" s="283"/>
      <c r="BL207" s="283"/>
      <c r="BM207" s="283"/>
      <c r="BN207" s="283"/>
      <c r="BO207" s="283"/>
      <c r="BP207" s="283"/>
      <c r="BQ207" s="283"/>
      <c r="BR207" s="283"/>
      <c r="BS207" s="283"/>
      <c r="BT207" s="283"/>
      <c r="BU207" s="283"/>
      <c r="BV207" s="283"/>
      <c r="BW207" s="283"/>
      <c r="BX207" s="283"/>
      <c r="BY207" s="283"/>
      <c r="BZ207" s="283"/>
      <c r="CA207" s="283"/>
      <c r="CB207" s="283"/>
      <c r="CC207" s="283"/>
      <c r="CD207" s="283"/>
      <c r="CE207" s="283"/>
      <c r="CF207" s="283"/>
      <c r="CG207" s="283"/>
      <c r="CH207" s="283"/>
    </row>
    <row r="208" ht="14.25" customHeight="1">
      <c r="A208" s="296"/>
      <c r="B208" s="290"/>
      <c r="C208" s="293"/>
      <c r="D208" s="293"/>
      <c r="E208" s="293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/>
      <c r="AA208" s="297"/>
      <c r="AB208" s="297"/>
      <c r="AC208" s="297"/>
      <c r="AD208" s="297"/>
      <c r="AE208" s="297"/>
      <c r="AF208" s="297"/>
      <c r="AG208" s="297"/>
      <c r="AH208" s="297"/>
      <c r="AI208" s="297"/>
      <c r="AJ208" s="297"/>
      <c r="AK208" s="297"/>
      <c r="AL208" s="297"/>
      <c r="AM208" s="297"/>
      <c r="AN208" s="297"/>
      <c r="AO208" s="297"/>
      <c r="AP208" s="297"/>
      <c r="AQ208" s="297"/>
      <c r="AR208" s="297"/>
      <c r="AS208" s="297"/>
      <c r="AT208" s="297"/>
      <c r="AU208" s="297"/>
      <c r="AV208" s="297"/>
      <c r="AW208" s="297"/>
      <c r="AX208" s="297"/>
      <c r="AY208" s="297"/>
      <c r="AZ208" s="297"/>
      <c r="BA208" s="297"/>
      <c r="BB208" s="283"/>
      <c r="BC208" s="283"/>
      <c r="BD208" s="283"/>
      <c r="BE208" s="283"/>
      <c r="BF208" s="283"/>
      <c r="BG208" s="283"/>
      <c r="BH208" s="283"/>
      <c r="BI208" s="283"/>
      <c r="BJ208" s="283"/>
      <c r="BK208" s="283"/>
      <c r="BL208" s="283"/>
      <c r="BM208" s="283"/>
      <c r="BN208" s="283"/>
      <c r="BO208" s="283"/>
      <c r="BP208" s="283"/>
      <c r="BQ208" s="283"/>
      <c r="BR208" s="283"/>
      <c r="BS208" s="283"/>
      <c r="BT208" s="283"/>
      <c r="BU208" s="283"/>
      <c r="BV208" s="283"/>
      <c r="BW208" s="283"/>
      <c r="BX208" s="283"/>
      <c r="BY208" s="283"/>
      <c r="BZ208" s="283"/>
      <c r="CA208" s="283"/>
      <c r="CB208" s="283"/>
      <c r="CC208" s="283"/>
      <c r="CD208" s="283"/>
      <c r="CE208" s="283"/>
      <c r="CF208" s="283"/>
      <c r="CG208" s="283"/>
      <c r="CH208" s="283"/>
    </row>
    <row r="209" ht="14.25" customHeight="1">
      <c r="A209" s="289"/>
      <c r="B209" s="290" t="s">
        <v>69</v>
      </c>
      <c r="C209" s="301">
        <v>3.267</v>
      </c>
      <c r="D209" s="290" t="s">
        <v>70</v>
      </c>
      <c r="E209" s="292">
        <v>0.0</v>
      </c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7"/>
      <c r="W209" s="297"/>
      <c r="X209" s="297"/>
      <c r="Y209" s="297"/>
      <c r="Z209" s="297"/>
      <c r="AA209" s="297"/>
      <c r="AB209" s="297"/>
      <c r="AC209" s="297"/>
      <c r="AD209" s="297"/>
      <c r="AE209" s="297"/>
      <c r="AF209" s="297"/>
      <c r="AG209" s="297"/>
      <c r="AH209" s="297"/>
      <c r="AI209" s="297"/>
      <c r="AJ209" s="297"/>
      <c r="AK209" s="297"/>
      <c r="AL209" s="297"/>
      <c r="AM209" s="297"/>
      <c r="AN209" s="297"/>
      <c r="AO209" s="297"/>
      <c r="AP209" s="297"/>
      <c r="AQ209" s="297"/>
      <c r="AR209" s="297"/>
      <c r="AS209" s="297"/>
      <c r="AT209" s="297"/>
      <c r="AU209" s="297"/>
      <c r="AV209" s="297"/>
      <c r="AW209" s="297"/>
      <c r="AX209" s="297"/>
      <c r="AY209" s="297"/>
      <c r="AZ209" s="297"/>
      <c r="BA209" s="297"/>
      <c r="BB209" s="283"/>
      <c r="BC209" s="283"/>
      <c r="BD209" s="283"/>
      <c r="BE209" s="283"/>
      <c r="BF209" s="283"/>
      <c r="BG209" s="283"/>
      <c r="BH209" s="283"/>
      <c r="BI209" s="283"/>
      <c r="BJ209" s="283"/>
      <c r="BK209" s="283"/>
      <c r="BL209" s="283"/>
      <c r="BM209" s="283"/>
      <c r="BN209" s="283"/>
      <c r="BO209" s="283"/>
      <c r="BP209" s="283"/>
      <c r="BQ209" s="283"/>
      <c r="BR209" s="283"/>
      <c r="BS209" s="283"/>
      <c r="BT209" s="283"/>
      <c r="BU209" s="283"/>
      <c r="BV209" s="283"/>
      <c r="BW209" s="283"/>
      <c r="BX209" s="283"/>
      <c r="BY209" s="283"/>
      <c r="BZ209" s="283"/>
      <c r="CA209" s="283"/>
      <c r="CB209" s="283"/>
      <c r="CC209" s="283"/>
      <c r="CD209" s="283"/>
      <c r="CE209" s="283"/>
      <c r="CF209" s="283"/>
      <c r="CG209" s="283"/>
      <c r="CH209" s="283"/>
    </row>
    <row r="210" ht="14.25" customHeight="1">
      <c r="A210" s="294" t="s">
        <v>108</v>
      </c>
      <c r="B210" s="299" t="s">
        <v>72</v>
      </c>
      <c r="C210" s="295">
        <f>MAX(B192:C193)-MIN(B192:C193)</f>
        <v>0</v>
      </c>
      <c r="D210" s="295">
        <f>MAX(D192:E193)-MIN(D192:E193)</f>
        <v>0.1</v>
      </c>
      <c r="E210" s="295">
        <f>MAX(F192:G193)-MIN(F192:G193)</f>
        <v>0.1</v>
      </c>
      <c r="F210" s="295">
        <f>MAX(H192:I193)-MIN(H192:I193)</f>
        <v>0</v>
      </c>
      <c r="G210" s="295">
        <f>MAX(J192:K193)-MIN(J192:K193)</f>
        <v>0</v>
      </c>
      <c r="H210" s="295">
        <f>MAX(L192:M193)-MIN(L192:M193)</f>
        <v>0</v>
      </c>
      <c r="I210" s="295">
        <f>MAX(N192:O193)-MIN(N192:O193)</f>
        <v>0</v>
      </c>
      <c r="J210" s="295">
        <f>MAX(P192:Q193)-MIN(P192:Q193)</f>
        <v>0.1</v>
      </c>
      <c r="K210" s="295">
        <f>MAX(R192:S193)-MIN(R192:S193)</f>
        <v>0</v>
      </c>
      <c r="L210" s="295">
        <f>MAX(T192:U193)-MIN(T192:U193)</f>
        <v>0.2</v>
      </c>
      <c r="M210" s="295">
        <f>MAX(V192:W193)-MIN(V192:W193)</f>
        <v>0</v>
      </c>
      <c r="N210" s="295">
        <f>MAX(X192:Y193)-MIN(X192:Y193)</f>
        <v>0</v>
      </c>
      <c r="O210" s="295">
        <f>MAX(Z192:AA193)-MIN(Z192:AA193)</f>
        <v>0.1</v>
      </c>
      <c r="P210" s="295">
        <f>MAX(AB192:AC193)-MIN(AB192:AC193)</f>
        <v>0</v>
      </c>
      <c r="Q210" s="295">
        <f>MAX(AD192:AE193)-MIN(AD192:AE193)</f>
        <v>0.2</v>
      </c>
      <c r="R210" s="295">
        <f>MAX(AF192:AG193)-MIN(AF192:AG193)</f>
        <v>0</v>
      </c>
      <c r="S210" s="295">
        <f>MAX(AH192:AI193)-MIN(AH192:AI193)</f>
        <v>0.1</v>
      </c>
      <c r="T210" s="295">
        <f>MAX(AJ192:AK193)-MIN(AJ192:AK193)</f>
        <v>0</v>
      </c>
      <c r="U210" s="295">
        <f>MAX(AL192:AM193)-MIN(AL192:AM193)</f>
        <v>0</v>
      </c>
      <c r="V210" s="297"/>
      <c r="W210" s="297"/>
      <c r="X210" s="297"/>
      <c r="Y210" s="297"/>
      <c r="Z210" s="297"/>
      <c r="AA210" s="297"/>
      <c r="AB210" s="297"/>
      <c r="AC210" s="297"/>
      <c r="AD210" s="297"/>
      <c r="AE210" s="297"/>
      <c r="AF210" s="297"/>
      <c r="AG210" s="297"/>
      <c r="AH210" s="297"/>
      <c r="AI210" s="297"/>
      <c r="AJ210" s="297"/>
      <c r="AK210" s="297"/>
      <c r="AL210" s="297"/>
      <c r="AM210" s="297"/>
      <c r="AN210" s="297"/>
      <c r="AO210" s="297"/>
      <c r="AP210" s="297"/>
      <c r="AQ210" s="297"/>
      <c r="AR210" s="297"/>
      <c r="AS210" s="297"/>
      <c r="AT210" s="297"/>
      <c r="AU210" s="297"/>
      <c r="AV210" s="297"/>
      <c r="AW210" s="297"/>
      <c r="AX210" s="297"/>
      <c r="AY210" s="297"/>
      <c r="AZ210" s="297"/>
      <c r="BA210" s="297"/>
      <c r="BB210" s="283"/>
      <c r="BC210" s="283"/>
      <c r="BD210" s="283"/>
      <c r="BE210" s="283"/>
      <c r="BF210" s="283"/>
      <c r="BG210" s="283"/>
      <c r="BH210" s="283"/>
      <c r="BI210" s="283"/>
      <c r="BJ210" s="283"/>
      <c r="BK210" s="283"/>
      <c r="BL210" s="283"/>
      <c r="BM210" s="283"/>
      <c r="BN210" s="283"/>
      <c r="BO210" s="283"/>
      <c r="BP210" s="283"/>
      <c r="BQ210" s="283"/>
      <c r="BR210" s="283"/>
      <c r="BS210" s="283"/>
      <c r="BT210" s="283"/>
      <c r="BU210" s="283"/>
      <c r="BV210" s="283"/>
      <c r="BW210" s="283"/>
      <c r="BX210" s="283"/>
      <c r="BY210" s="283"/>
      <c r="BZ210" s="283"/>
      <c r="CA210" s="283"/>
      <c r="CB210" s="283"/>
      <c r="CC210" s="283"/>
      <c r="CD210" s="283"/>
      <c r="CE210" s="283"/>
      <c r="CF210" s="283"/>
      <c r="CG210" s="283"/>
      <c r="CH210" s="283"/>
    </row>
    <row r="211" ht="14.25" customHeight="1">
      <c r="A211" s="29"/>
      <c r="B211" s="299" t="s">
        <v>73</v>
      </c>
      <c r="C211" s="295">
        <f>average(C210:U210)</f>
        <v>0.04736842105</v>
      </c>
      <c r="D211" s="295">
        <f t="shared" ref="D211:U211" si="119">C211</f>
        <v>0.04736842105</v>
      </c>
      <c r="E211" s="295">
        <f t="shared" si="119"/>
        <v>0.04736842105</v>
      </c>
      <c r="F211" s="295">
        <f t="shared" si="119"/>
        <v>0.04736842105</v>
      </c>
      <c r="G211" s="295">
        <f t="shared" si="119"/>
        <v>0.04736842105</v>
      </c>
      <c r="H211" s="295">
        <f t="shared" si="119"/>
        <v>0.04736842105</v>
      </c>
      <c r="I211" s="295">
        <f t="shared" si="119"/>
        <v>0.04736842105</v>
      </c>
      <c r="J211" s="295">
        <f t="shared" si="119"/>
        <v>0.04736842105</v>
      </c>
      <c r="K211" s="295">
        <f t="shared" si="119"/>
        <v>0.04736842105</v>
      </c>
      <c r="L211" s="295">
        <f t="shared" si="119"/>
        <v>0.04736842105</v>
      </c>
      <c r="M211" s="295">
        <f t="shared" si="119"/>
        <v>0.04736842105</v>
      </c>
      <c r="N211" s="295">
        <f t="shared" si="119"/>
        <v>0.04736842105</v>
      </c>
      <c r="O211" s="295">
        <f t="shared" si="119"/>
        <v>0.04736842105</v>
      </c>
      <c r="P211" s="295">
        <f t="shared" si="119"/>
        <v>0.04736842105</v>
      </c>
      <c r="Q211" s="295">
        <f t="shared" si="119"/>
        <v>0.04736842105</v>
      </c>
      <c r="R211" s="295">
        <f t="shared" si="119"/>
        <v>0.04736842105</v>
      </c>
      <c r="S211" s="295">
        <f t="shared" si="119"/>
        <v>0.04736842105</v>
      </c>
      <c r="T211" s="295">
        <f t="shared" si="119"/>
        <v>0.04736842105</v>
      </c>
      <c r="U211" s="295">
        <f t="shared" si="119"/>
        <v>0.04736842105</v>
      </c>
      <c r="V211" s="295"/>
      <c r="W211" s="295"/>
      <c r="X211" s="295"/>
      <c r="Y211" s="295"/>
      <c r="Z211" s="295"/>
      <c r="AA211" s="295"/>
      <c r="AB211" s="295"/>
      <c r="AC211" s="295"/>
      <c r="AD211" s="295"/>
      <c r="AE211" s="295"/>
      <c r="AF211" s="295"/>
      <c r="AG211" s="295"/>
      <c r="AH211" s="295"/>
      <c r="AI211" s="295"/>
      <c r="AJ211" s="295"/>
      <c r="AK211" s="295"/>
      <c r="AL211" s="295"/>
      <c r="AM211" s="295"/>
      <c r="AN211" s="297"/>
      <c r="AO211" s="297"/>
      <c r="AP211" s="297"/>
      <c r="AQ211" s="297"/>
      <c r="AR211" s="297"/>
      <c r="AS211" s="297"/>
      <c r="AT211" s="297"/>
      <c r="AU211" s="297"/>
      <c r="AV211" s="297"/>
      <c r="AW211" s="297"/>
      <c r="AX211" s="297"/>
      <c r="AY211" s="297"/>
      <c r="AZ211" s="297"/>
      <c r="BA211" s="297"/>
      <c r="BB211" s="283"/>
      <c r="BC211" s="283"/>
      <c r="BD211" s="283"/>
      <c r="BE211" s="283"/>
      <c r="BF211" s="283"/>
      <c r="BG211" s="283"/>
      <c r="BH211" s="283"/>
      <c r="BI211" s="283"/>
      <c r="BJ211" s="283"/>
      <c r="BK211" s="283"/>
      <c r="BL211" s="283"/>
      <c r="BM211" s="283"/>
      <c r="BN211" s="283"/>
      <c r="BO211" s="283"/>
      <c r="BP211" s="283"/>
      <c r="BQ211" s="283"/>
      <c r="BR211" s="283"/>
      <c r="BS211" s="283"/>
      <c r="BT211" s="283"/>
      <c r="BU211" s="283"/>
      <c r="BV211" s="283"/>
      <c r="BW211" s="283"/>
      <c r="BX211" s="283"/>
      <c r="BY211" s="283"/>
      <c r="BZ211" s="283"/>
      <c r="CA211" s="283"/>
      <c r="CB211" s="283"/>
      <c r="CC211" s="283"/>
      <c r="CD211" s="283"/>
      <c r="CE211" s="283"/>
      <c r="CF211" s="283"/>
      <c r="CG211" s="283"/>
      <c r="CH211" s="283"/>
    </row>
    <row r="212" ht="14.25" customHeight="1">
      <c r="A212" s="29"/>
      <c r="B212" s="299" t="s">
        <v>74</v>
      </c>
      <c r="C212" s="295">
        <f>C211*C209</f>
        <v>0.1547526316</v>
      </c>
      <c r="D212" s="295">
        <f t="shared" ref="D212:U212" si="120">C212</f>
        <v>0.1547526316</v>
      </c>
      <c r="E212" s="295">
        <f t="shared" si="120"/>
        <v>0.1547526316</v>
      </c>
      <c r="F212" s="295">
        <f t="shared" si="120"/>
        <v>0.1547526316</v>
      </c>
      <c r="G212" s="295">
        <f t="shared" si="120"/>
        <v>0.1547526316</v>
      </c>
      <c r="H212" s="295">
        <f t="shared" si="120"/>
        <v>0.1547526316</v>
      </c>
      <c r="I212" s="295">
        <f t="shared" si="120"/>
        <v>0.1547526316</v>
      </c>
      <c r="J212" s="295">
        <f t="shared" si="120"/>
        <v>0.1547526316</v>
      </c>
      <c r="K212" s="295">
        <f t="shared" si="120"/>
        <v>0.1547526316</v>
      </c>
      <c r="L212" s="295">
        <f t="shared" si="120"/>
        <v>0.1547526316</v>
      </c>
      <c r="M212" s="295">
        <f t="shared" si="120"/>
        <v>0.1547526316</v>
      </c>
      <c r="N212" s="295">
        <f t="shared" si="120"/>
        <v>0.1547526316</v>
      </c>
      <c r="O212" s="295">
        <f t="shared" si="120"/>
        <v>0.1547526316</v>
      </c>
      <c r="P212" s="295">
        <f t="shared" si="120"/>
        <v>0.1547526316</v>
      </c>
      <c r="Q212" s="295">
        <f t="shared" si="120"/>
        <v>0.1547526316</v>
      </c>
      <c r="R212" s="295">
        <f t="shared" si="120"/>
        <v>0.1547526316</v>
      </c>
      <c r="S212" s="295">
        <f t="shared" si="120"/>
        <v>0.1547526316</v>
      </c>
      <c r="T212" s="295">
        <f t="shared" si="120"/>
        <v>0.1547526316</v>
      </c>
      <c r="U212" s="295">
        <f t="shared" si="120"/>
        <v>0.1547526316</v>
      </c>
      <c r="V212" s="297"/>
      <c r="W212" s="297"/>
      <c r="X212" s="297"/>
      <c r="Y212" s="297"/>
      <c r="Z212" s="297"/>
      <c r="AA212" s="297"/>
      <c r="AB212" s="297"/>
      <c r="AC212" s="297"/>
      <c r="AD212" s="297"/>
      <c r="AE212" s="297"/>
      <c r="AF212" s="297"/>
      <c r="AG212" s="297"/>
      <c r="AH212" s="297"/>
      <c r="AI212" s="297"/>
      <c r="AJ212" s="297"/>
      <c r="AK212" s="297"/>
      <c r="AL212" s="297"/>
      <c r="AM212" s="297"/>
      <c r="AN212" s="297"/>
      <c r="AO212" s="297"/>
      <c r="AP212" s="297"/>
      <c r="AQ212" s="297"/>
      <c r="AR212" s="297"/>
      <c r="AS212" s="297"/>
      <c r="AT212" s="297"/>
      <c r="AU212" s="297"/>
      <c r="AV212" s="297"/>
      <c r="AW212" s="297"/>
      <c r="AX212" s="297"/>
      <c r="AY212" s="297"/>
      <c r="AZ212" s="297"/>
      <c r="BA212" s="297"/>
      <c r="BB212" s="283"/>
      <c r="BC212" s="283"/>
      <c r="BD212" s="283"/>
      <c r="BE212" s="283"/>
      <c r="BF212" s="283"/>
      <c r="BG212" s="283"/>
      <c r="BH212" s="283"/>
      <c r="BI212" s="283"/>
      <c r="BJ212" s="283"/>
      <c r="BK212" s="283"/>
      <c r="BL212" s="283"/>
      <c r="BM212" s="283"/>
      <c r="BN212" s="283"/>
      <c r="BO212" s="283"/>
      <c r="BP212" s="283"/>
      <c r="BQ212" s="283"/>
      <c r="BR212" s="283"/>
      <c r="BS212" s="283"/>
      <c r="BT212" s="283"/>
      <c r="BU212" s="283"/>
      <c r="BV212" s="283"/>
      <c r="BW212" s="283"/>
      <c r="BX212" s="283"/>
      <c r="BY212" s="283"/>
      <c r="BZ212" s="283"/>
      <c r="CA212" s="283"/>
      <c r="CB212" s="283"/>
      <c r="CC212" s="283"/>
      <c r="CD212" s="283"/>
      <c r="CE212" s="283"/>
      <c r="CF212" s="283"/>
      <c r="CG212" s="283"/>
      <c r="CH212" s="283"/>
    </row>
    <row r="213" ht="14.25" customHeight="1">
      <c r="A213" s="51"/>
      <c r="B213" s="300" t="s">
        <v>75</v>
      </c>
      <c r="C213" s="290">
        <f>C211*E209</f>
        <v>0</v>
      </c>
      <c r="D213" s="290">
        <f t="shared" ref="D213:U213" si="121">C213</f>
        <v>0</v>
      </c>
      <c r="E213" s="290">
        <f t="shared" si="121"/>
        <v>0</v>
      </c>
      <c r="F213" s="290">
        <f t="shared" si="121"/>
        <v>0</v>
      </c>
      <c r="G213" s="290">
        <f t="shared" si="121"/>
        <v>0</v>
      </c>
      <c r="H213" s="290">
        <f t="shared" si="121"/>
        <v>0</v>
      </c>
      <c r="I213" s="290">
        <f t="shared" si="121"/>
        <v>0</v>
      </c>
      <c r="J213" s="290">
        <f t="shared" si="121"/>
        <v>0</v>
      </c>
      <c r="K213" s="290">
        <f t="shared" si="121"/>
        <v>0</v>
      </c>
      <c r="L213" s="290">
        <f t="shared" si="121"/>
        <v>0</v>
      </c>
      <c r="M213" s="290">
        <f t="shared" si="121"/>
        <v>0</v>
      </c>
      <c r="N213" s="290">
        <f t="shared" si="121"/>
        <v>0</v>
      </c>
      <c r="O213" s="290">
        <f t="shared" si="121"/>
        <v>0</v>
      </c>
      <c r="P213" s="290">
        <f t="shared" si="121"/>
        <v>0</v>
      </c>
      <c r="Q213" s="290">
        <f t="shared" si="121"/>
        <v>0</v>
      </c>
      <c r="R213" s="290">
        <f t="shared" si="121"/>
        <v>0</v>
      </c>
      <c r="S213" s="290">
        <f t="shared" si="121"/>
        <v>0</v>
      </c>
      <c r="T213" s="290">
        <f t="shared" si="121"/>
        <v>0</v>
      </c>
      <c r="U213" s="290">
        <f t="shared" si="121"/>
        <v>0</v>
      </c>
      <c r="V213" s="297"/>
      <c r="W213" s="297"/>
      <c r="X213" s="297"/>
      <c r="Y213" s="297"/>
      <c r="Z213" s="297"/>
      <c r="AA213" s="297"/>
      <c r="AB213" s="297"/>
      <c r="AC213" s="297"/>
      <c r="AD213" s="297"/>
      <c r="AE213" s="297"/>
      <c r="AF213" s="297"/>
      <c r="AG213" s="297"/>
      <c r="AH213" s="297"/>
      <c r="AI213" s="297"/>
      <c r="AJ213" s="297"/>
      <c r="AK213" s="297"/>
      <c r="AL213" s="297"/>
      <c r="AM213" s="297"/>
      <c r="AN213" s="297"/>
      <c r="AO213" s="297"/>
      <c r="AP213" s="297"/>
      <c r="AQ213" s="297"/>
      <c r="AR213" s="297"/>
      <c r="AS213" s="297"/>
      <c r="AT213" s="297"/>
      <c r="AU213" s="297"/>
      <c r="AV213" s="297"/>
      <c r="AW213" s="297"/>
      <c r="AX213" s="297"/>
      <c r="AY213" s="297"/>
      <c r="AZ213" s="297"/>
      <c r="BA213" s="297"/>
      <c r="BB213" s="283"/>
      <c r="BC213" s="283"/>
      <c r="BD213" s="283"/>
      <c r="BE213" s="283"/>
      <c r="BF213" s="283"/>
      <c r="BG213" s="283"/>
      <c r="BH213" s="283"/>
      <c r="BI213" s="283"/>
      <c r="BJ213" s="283"/>
      <c r="BK213" s="283"/>
      <c r="BL213" s="283"/>
      <c r="BM213" s="283"/>
      <c r="BN213" s="283"/>
      <c r="BO213" s="283"/>
      <c r="BP213" s="283"/>
      <c r="BQ213" s="283"/>
      <c r="BR213" s="283"/>
      <c r="BS213" s="283"/>
      <c r="BT213" s="283"/>
      <c r="BU213" s="283"/>
      <c r="BV213" s="283"/>
      <c r="BW213" s="283"/>
      <c r="BX213" s="283"/>
      <c r="BY213" s="283"/>
      <c r="BZ213" s="283"/>
      <c r="CA213" s="283"/>
      <c r="CB213" s="283"/>
      <c r="CC213" s="283"/>
      <c r="CD213" s="283"/>
      <c r="CE213" s="283"/>
      <c r="CF213" s="283"/>
      <c r="CG213" s="283"/>
      <c r="CH213" s="283"/>
    </row>
    <row r="214" ht="14.25" customHeight="1">
      <c r="A214" s="296"/>
      <c r="B214" s="290"/>
      <c r="C214" s="293"/>
      <c r="D214" s="293"/>
      <c r="E214" s="293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97"/>
      <c r="AB214" s="297"/>
      <c r="AC214" s="297"/>
      <c r="AD214" s="297"/>
      <c r="AE214" s="297"/>
      <c r="AF214" s="297"/>
      <c r="AG214" s="297"/>
      <c r="AH214" s="297"/>
      <c r="AI214" s="297"/>
      <c r="AJ214" s="297"/>
      <c r="AK214" s="297"/>
      <c r="AL214" s="297"/>
      <c r="AM214" s="297"/>
      <c r="AN214" s="297"/>
      <c r="AO214" s="297"/>
      <c r="AP214" s="297"/>
      <c r="AQ214" s="297"/>
      <c r="AR214" s="297"/>
      <c r="AS214" s="297"/>
      <c r="AT214" s="297"/>
      <c r="AU214" s="297"/>
      <c r="AV214" s="297"/>
      <c r="AW214" s="297"/>
      <c r="AX214" s="297"/>
      <c r="AY214" s="297"/>
      <c r="AZ214" s="297"/>
      <c r="BA214" s="297"/>
      <c r="BB214" s="283"/>
      <c r="BC214" s="283"/>
      <c r="BD214" s="283"/>
      <c r="BE214" s="283"/>
      <c r="BF214" s="283"/>
      <c r="BG214" s="283"/>
      <c r="BH214" s="283"/>
      <c r="BI214" s="283"/>
      <c r="BJ214" s="283"/>
      <c r="BK214" s="283"/>
      <c r="BL214" s="283"/>
      <c r="BM214" s="283"/>
      <c r="BN214" s="283"/>
      <c r="BO214" s="283"/>
      <c r="BP214" s="283"/>
      <c r="BQ214" s="283"/>
      <c r="BR214" s="283"/>
      <c r="BS214" s="283"/>
      <c r="BT214" s="283"/>
      <c r="BU214" s="283"/>
      <c r="BV214" s="283"/>
      <c r="BW214" s="283"/>
      <c r="BX214" s="283"/>
      <c r="BY214" s="283"/>
      <c r="BZ214" s="283"/>
      <c r="CA214" s="283"/>
      <c r="CB214" s="283"/>
      <c r="CC214" s="283"/>
      <c r="CD214" s="283"/>
      <c r="CE214" s="283"/>
      <c r="CF214" s="283"/>
      <c r="CG214" s="283"/>
      <c r="CH214" s="283"/>
    </row>
    <row r="215" ht="14.25" customHeight="1">
      <c r="A215" s="302"/>
      <c r="B215" s="290" t="s">
        <v>76</v>
      </c>
      <c r="C215" s="292">
        <f>sum(C218:U218)/sum(C217:U217)</f>
        <v>0</v>
      </c>
      <c r="D215" s="303" t="s">
        <v>77</v>
      </c>
      <c r="E215" s="292">
        <f>3*SQRT(C215*(1-C215)/C217)</f>
        <v>0</v>
      </c>
      <c r="F215" s="290"/>
      <c r="G215" s="290"/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5"/>
      <c r="W215" s="295"/>
      <c r="X215" s="295"/>
      <c r="Y215" s="295"/>
      <c r="Z215" s="295"/>
      <c r="AA215" s="295"/>
      <c r="AB215" s="295"/>
      <c r="AC215" s="295"/>
      <c r="AD215" s="295"/>
      <c r="AE215" s="295"/>
      <c r="AF215" s="295"/>
      <c r="AG215" s="295"/>
      <c r="AH215" s="295"/>
      <c r="AI215" s="295"/>
      <c r="AJ215" s="295"/>
      <c r="AK215" s="295"/>
      <c r="AL215" s="295"/>
      <c r="AM215" s="295"/>
      <c r="AN215" s="297"/>
      <c r="AO215" s="297"/>
      <c r="AP215" s="297"/>
      <c r="AQ215" s="297"/>
      <c r="AR215" s="297"/>
      <c r="AS215" s="297"/>
      <c r="AT215" s="297"/>
      <c r="AU215" s="297"/>
      <c r="AV215" s="297"/>
      <c r="AW215" s="297"/>
      <c r="AX215" s="297"/>
      <c r="AY215" s="297"/>
      <c r="AZ215" s="297"/>
      <c r="BA215" s="297"/>
      <c r="BB215" s="283"/>
      <c r="BC215" s="283"/>
      <c r="BD215" s="283"/>
      <c r="BE215" s="283"/>
      <c r="BF215" s="283"/>
      <c r="BG215" s="283"/>
      <c r="BH215" s="283"/>
      <c r="BI215" s="283"/>
      <c r="BJ215" s="283"/>
      <c r="BK215" s="283"/>
      <c r="BL215" s="283"/>
      <c r="BM215" s="283"/>
      <c r="BN215" s="283"/>
      <c r="BO215" s="283"/>
      <c r="BP215" s="283"/>
      <c r="BQ215" s="283"/>
      <c r="BR215" s="283"/>
      <c r="BS215" s="283"/>
      <c r="BT215" s="283"/>
      <c r="BU215" s="283"/>
      <c r="BV215" s="283"/>
      <c r="BW215" s="283"/>
      <c r="BX215" s="283"/>
      <c r="BY215" s="283"/>
      <c r="BZ215" s="283"/>
      <c r="CA215" s="283"/>
      <c r="CB215" s="283"/>
      <c r="CC215" s="283"/>
      <c r="CD215" s="283"/>
      <c r="CE215" s="283"/>
      <c r="CF215" s="283"/>
      <c r="CG215" s="283"/>
      <c r="CH215" s="283"/>
    </row>
    <row r="216" ht="14.25" customHeight="1">
      <c r="A216" s="304" t="s">
        <v>109</v>
      </c>
      <c r="B216" s="288" t="s">
        <v>79</v>
      </c>
      <c r="C216" s="288">
        <v>1.0</v>
      </c>
      <c r="D216" s="288">
        <f t="shared" ref="D216:U216" si="122">C216+1</f>
        <v>2</v>
      </c>
      <c r="E216" s="288">
        <f t="shared" si="122"/>
        <v>3</v>
      </c>
      <c r="F216" s="288">
        <f t="shared" si="122"/>
        <v>4</v>
      </c>
      <c r="G216" s="288">
        <f t="shared" si="122"/>
        <v>5</v>
      </c>
      <c r="H216" s="288">
        <f t="shared" si="122"/>
        <v>6</v>
      </c>
      <c r="I216" s="288">
        <f t="shared" si="122"/>
        <v>7</v>
      </c>
      <c r="J216" s="288">
        <f t="shared" si="122"/>
        <v>8</v>
      </c>
      <c r="K216" s="288">
        <f t="shared" si="122"/>
        <v>9</v>
      </c>
      <c r="L216" s="288">
        <f t="shared" si="122"/>
        <v>10</v>
      </c>
      <c r="M216" s="288">
        <f t="shared" si="122"/>
        <v>11</v>
      </c>
      <c r="N216" s="288">
        <f t="shared" si="122"/>
        <v>12</v>
      </c>
      <c r="O216" s="288">
        <f t="shared" si="122"/>
        <v>13</v>
      </c>
      <c r="P216" s="288">
        <f t="shared" si="122"/>
        <v>14</v>
      </c>
      <c r="Q216" s="288">
        <f t="shared" si="122"/>
        <v>15</v>
      </c>
      <c r="R216" s="288">
        <f t="shared" si="122"/>
        <v>16</v>
      </c>
      <c r="S216" s="288">
        <f t="shared" si="122"/>
        <v>17</v>
      </c>
      <c r="T216" s="288">
        <f t="shared" si="122"/>
        <v>18</v>
      </c>
      <c r="U216" s="288">
        <f t="shared" si="122"/>
        <v>19</v>
      </c>
      <c r="V216" s="305"/>
      <c r="W216" s="305"/>
      <c r="X216" s="305"/>
      <c r="Y216" s="305"/>
      <c r="Z216" s="305"/>
      <c r="AA216" s="305"/>
      <c r="AB216" s="305"/>
      <c r="AC216" s="305"/>
      <c r="AD216" s="305"/>
      <c r="AE216" s="305"/>
      <c r="AF216" s="305"/>
      <c r="AG216" s="305"/>
      <c r="AH216" s="305"/>
      <c r="AI216" s="305"/>
      <c r="AJ216" s="305"/>
      <c r="AK216" s="305"/>
      <c r="AL216" s="305"/>
      <c r="AM216" s="305"/>
      <c r="AN216" s="305"/>
      <c r="AO216" s="305"/>
      <c r="AP216" s="305"/>
      <c r="AQ216" s="305"/>
      <c r="AR216" s="305"/>
      <c r="AS216" s="305"/>
      <c r="AT216" s="305"/>
      <c r="AU216" s="305"/>
      <c r="AV216" s="305"/>
      <c r="AW216" s="305"/>
      <c r="AX216" s="305"/>
      <c r="AY216" s="305"/>
      <c r="AZ216" s="305"/>
      <c r="BA216" s="305"/>
      <c r="BB216" s="306"/>
      <c r="BC216" s="306"/>
      <c r="BD216" s="306"/>
      <c r="BE216" s="306"/>
      <c r="BF216" s="306"/>
      <c r="BG216" s="306"/>
      <c r="BH216" s="306"/>
      <c r="BI216" s="306"/>
      <c r="BJ216" s="306"/>
      <c r="BK216" s="306"/>
      <c r="BL216" s="306"/>
      <c r="BM216" s="306"/>
      <c r="BN216" s="306"/>
      <c r="BO216" s="306"/>
      <c r="BP216" s="306"/>
      <c r="BQ216" s="306"/>
      <c r="BR216" s="306"/>
      <c r="BS216" s="306"/>
      <c r="BT216" s="306"/>
      <c r="BU216" s="306"/>
      <c r="BV216" s="306"/>
      <c r="BW216" s="306"/>
      <c r="BX216" s="306"/>
      <c r="BY216" s="306"/>
      <c r="BZ216" s="306"/>
      <c r="CA216" s="306"/>
      <c r="CB216" s="306"/>
      <c r="CC216" s="306"/>
      <c r="CD216" s="306"/>
      <c r="CE216" s="306"/>
      <c r="CF216" s="306"/>
      <c r="CG216" s="306"/>
      <c r="CH216" s="306"/>
    </row>
    <row r="217" ht="14.25" customHeight="1">
      <c r="A217" s="29"/>
      <c r="B217" s="295" t="s">
        <v>80</v>
      </c>
      <c r="C217" s="295">
        <v>4.0</v>
      </c>
      <c r="D217" s="295">
        <v>4.0</v>
      </c>
      <c r="E217" s="295">
        <v>4.0</v>
      </c>
      <c r="F217" s="295">
        <v>4.0</v>
      </c>
      <c r="G217" s="295">
        <v>4.0</v>
      </c>
      <c r="H217" s="295">
        <v>4.0</v>
      </c>
      <c r="I217" s="295">
        <v>4.0</v>
      </c>
      <c r="J217" s="295">
        <v>4.0</v>
      </c>
      <c r="K217" s="295">
        <v>4.0</v>
      </c>
      <c r="L217" s="295">
        <v>4.0</v>
      </c>
      <c r="M217" s="295">
        <v>4.0</v>
      </c>
      <c r="N217" s="295">
        <v>4.0</v>
      </c>
      <c r="O217" s="295">
        <v>4.0</v>
      </c>
      <c r="P217" s="295">
        <v>4.0</v>
      </c>
      <c r="Q217" s="295">
        <v>4.0</v>
      </c>
      <c r="R217" s="295">
        <v>4.0</v>
      </c>
      <c r="S217" s="295">
        <v>4.0</v>
      </c>
      <c r="T217" s="295">
        <v>4.0</v>
      </c>
      <c r="U217" s="295">
        <v>4.0</v>
      </c>
      <c r="V217" s="283"/>
      <c r="W217" s="283"/>
      <c r="X217" s="283"/>
      <c r="Y217" s="283"/>
      <c r="Z217" s="28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  <c r="AL217" s="283"/>
      <c r="AM217" s="283"/>
      <c r="AN217" s="283"/>
      <c r="AO217" s="283"/>
      <c r="AP217" s="283"/>
      <c r="AQ217" s="283"/>
      <c r="AR217" s="283"/>
      <c r="AS217" s="283"/>
      <c r="AT217" s="283"/>
      <c r="AU217" s="283"/>
      <c r="AV217" s="283"/>
      <c r="AW217" s="283"/>
      <c r="AX217" s="283"/>
      <c r="AY217" s="283"/>
      <c r="AZ217" s="283"/>
      <c r="BA217" s="283"/>
      <c r="BB217" s="283"/>
      <c r="BC217" s="283"/>
      <c r="BD217" s="283"/>
      <c r="BE217" s="283"/>
      <c r="BF217" s="283"/>
      <c r="BG217" s="283"/>
      <c r="BH217" s="283"/>
      <c r="BI217" s="283"/>
      <c r="BJ217" s="283"/>
      <c r="BK217" s="283"/>
      <c r="BL217" s="283"/>
      <c r="BM217" s="283"/>
      <c r="BN217" s="283"/>
      <c r="BO217" s="283"/>
      <c r="BP217" s="283"/>
      <c r="BQ217" s="283"/>
      <c r="BR217" s="283"/>
      <c r="BS217" s="283"/>
      <c r="BT217" s="283"/>
      <c r="BU217" s="283"/>
      <c r="BV217" s="283"/>
      <c r="BW217" s="283"/>
      <c r="BX217" s="283"/>
      <c r="BY217" s="283"/>
      <c r="BZ217" s="283"/>
      <c r="CA217" s="283"/>
      <c r="CB217" s="283"/>
      <c r="CC217" s="283"/>
      <c r="CD217" s="283"/>
      <c r="CE217" s="283"/>
      <c r="CF217" s="283"/>
      <c r="CG217" s="283"/>
      <c r="CH217" s="283"/>
    </row>
    <row r="218" ht="14.25" customHeight="1">
      <c r="A218" s="29"/>
      <c r="B218" s="295" t="s">
        <v>81</v>
      </c>
      <c r="C218" s="295">
        <f>sum(countif(B192:C193,"&gt;"&amp;$C200),countif(B192:C193,"&lt;"&amp;$C201))</f>
        <v>0</v>
      </c>
      <c r="D218" s="295">
        <f>sum(countif(D192:E193,"&gt;"&amp;$C200),countif(D192:E193,"&lt;"&amp;$C201))</f>
        <v>0</v>
      </c>
      <c r="E218" s="295">
        <f>sum(countif(F192:G193,"&gt;"&amp;$C200),countif(F192:G193,"&lt;"&amp;$C201))</f>
        <v>0</v>
      </c>
      <c r="F218" s="295">
        <f>sum(countif(H192:I193,"&gt;"&amp;$C200),countif(H192:I193,"&lt;"&amp;$C201))</f>
        <v>0</v>
      </c>
      <c r="G218" s="295">
        <f>sum(countif(J192:K193,"&gt;"&amp;$C200),countif(J192:K193,"&lt;"&amp;$C201))</f>
        <v>0</v>
      </c>
      <c r="H218" s="295">
        <f>sum(countif(L192:M193,"&gt;"&amp;$C200),countif(L192:M193,"&lt;"&amp;$C201))</f>
        <v>0</v>
      </c>
      <c r="I218" s="295">
        <f>sum(countif(N192:O193,"&gt;"&amp;$C200),countif(N192:O193,"&lt;"&amp;$C201))</f>
        <v>0</v>
      </c>
      <c r="J218" s="295">
        <f>sum(countif(P192:Q193,"&gt;"&amp;$C200),countif(P192:Q193,"&lt;"&amp;$C201))</f>
        <v>0</v>
      </c>
      <c r="K218" s="295">
        <f>sum(countif(R192:S193,"&gt;"&amp;$C200),countif(R192:S193,"&lt;"&amp;$C201))</f>
        <v>0</v>
      </c>
      <c r="L218" s="295">
        <f>sum(countif(T192:U193,"&gt;"&amp;$C200),countif(T192:U193,"&lt;"&amp;$C201))</f>
        <v>0</v>
      </c>
      <c r="M218" s="295">
        <f>sum(countif(V192:W193,"&gt;"&amp;$C200),countif(V192:W193,"&lt;"&amp;$C201))</f>
        <v>0</v>
      </c>
      <c r="N218" s="295">
        <f>sum(countif(X192:Y193,"&gt;"&amp;$C200),countif(X192:Y193,"&lt;"&amp;$C201))</f>
        <v>0</v>
      </c>
      <c r="O218" s="295">
        <f>sum(countif(Z192:AA193,"&gt;"&amp;$C200),countif(Z192:AA193,"&lt;"&amp;$C201))</f>
        <v>0</v>
      </c>
      <c r="P218" s="295">
        <f>sum(countif(AB192:AC193,"&gt;"&amp;$C200),countif(AB192:AC193,"&lt;"&amp;$C201))</f>
        <v>0</v>
      </c>
      <c r="Q218" s="295">
        <f>sum(countif(AD192:AE193,"&gt;"&amp;$C200),countif(AD192:AE193,"&lt;"&amp;$C201))</f>
        <v>0</v>
      </c>
      <c r="R218" s="295">
        <f>sum(countif(AF192:AG193,"&gt;"&amp;$C200),countif(AF192:AG193,"&lt;"&amp;$C201))</f>
        <v>0</v>
      </c>
      <c r="S218" s="295">
        <f>sum(countif(AH192:AI193,"&gt;"&amp;$C200),countif(AH192:AI193,"&lt;"&amp;$C201))</f>
        <v>0</v>
      </c>
      <c r="T218" s="295">
        <f>sum(countif(AJ192:AK193,"&gt;"&amp;$C200),countif(AJ192:AK193,"&lt;"&amp;$C201))</f>
        <v>0</v>
      </c>
      <c r="U218" s="295">
        <f>sum(countif(AL192:AM193,"&gt;"&amp;$C200),countif(AL192:AM193,"&lt;"&amp;$C201))</f>
        <v>0</v>
      </c>
      <c r="V218" s="283"/>
      <c r="W218" s="283"/>
      <c r="X218" s="283"/>
      <c r="Y218" s="283"/>
      <c r="Z218" s="28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  <c r="AL218" s="283"/>
      <c r="AM218" s="283"/>
      <c r="AN218" s="283"/>
      <c r="AO218" s="283"/>
      <c r="AP218" s="283"/>
      <c r="AQ218" s="283"/>
      <c r="AR218" s="283"/>
      <c r="AS218" s="283"/>
      <c r="AT218" s="283"/>
      <c r="AU218" s="283"/>
      <c r="AV218" s="283"/>
      <c r="AW218" s="283"/>
      <c r="AX218" s="283"/>
      <c r="AY218" s="283"/>
      <c r="AZ218" s="283"/>
      <c r="BA218" s="283"/>
      <c r="BB218" s="283"/>
      <c r="BC218" s="283"/>
      <c r="BD218" s="283"/>
      <c r="BE218" s="283"/>
      <c r="BF218" s="283"/>
      <c r="BG218" s="283"/>
      <c r="BH218" s="283"/>
      <c r="BI218" s="283"/>
      <c r="BJ218" s="283"/>
      <c r="BK218" s="283"/>
      <c r="BL218" s="283"/>
      <c r="BM218" s="283"/>
      <c r="BN218" s="283"/>
      <c r="BO218" s="283"/>
      <c r="BP218" s="283"/>
      <c r="BQ218" s="283"/>
      <c r="BR218" s="283"/>
      <c r="BS218" s="283"/>
      <c r="BT218" s="283"/>
      <c r="BU218" s="283"/>
      <c r="BV218" s="283"/>
      <c r="BW218" s="283"/>
      <c r="BX218" s="283"/>
      <c r="BY218" s="283"/>
      <c r="BZ218" s="283"/>
      <c r="CA218" s="283"/>
      <c r="CB218" s="283"/>
      <c r="CC218" s="283"/>
      <c r="CD218" s="283"/>
      <c r="CE218" s="283"/>
      <c r="CF218" s="283"/>
      <c r="CG218" s="283"/>
      <c r="CH218" s="283"/>
    </row>
    <row r="219" ht="14.25" customHeight="1">
      <c r="A219" s="29"/>
      <c r="B219" s="295" t="s">
        <v>82</v>
      </c>
      <c r="C219" s="295">
        <f t="shared" ref="C219:U219" si="123">C218/C217</f>
        <v>0</v>
      </c>
      <c r="D219" s="295">
        <f t="shared" si="123"/>
        <v>0</v>
      </c>
      <c r="E219" s="295">
        <f t="shared" si="123"/>
        <v>0</v>
      </c>
      <c r="F219" s="295">
        <f t="shared" si="123"/>
        <v>0</v>
      </c>
      <c r="G219" s="295">
        <f t="shared" si="123"/>
        <v>0</v>
      </c>
      <c r="H219" s="295">
        <f t="shared" si="123"/>
        <v>0</v>
      </c>
      <c r="I219" s="295">
        <f t="shared" si="123"/>
        <v>0</v>
      </c>
      <c r="J219" s="295">
        <f t="shared" si="123"/>
        <v>0</v>
      </c>
      <c r="K219" s="295">
        <f t="shared" si="123"/>
        <v>0</v>
      </c>
      <c r="L219" s="295">
        <f t="shared" si="123"/>
        <v>0</v>
      </c>
      <c r="M219" s="295">
        <f t="shared" si="123"/>
        <v>0</v>
      </c>
      <c r="N219" s="295">
        <f t="shared" si="123"/>
        <v>0</v>
      </c>
      <c r="O219" s="295">
        <f t="shared" si="123"/>
        <v>0</v>
      </c>
      <c r="P219" s="295">
        <f t="shared" si="123"/>
        <v>0</v>
      </c>
      <c r="Q219" s="295">
        <f t="shared" si="123"/>
        <v>0</v>
      </c>
      <c r="R219" s="295">
        <f t="shared" si="123"/>
        <v>0</v>
      </c>
      <c r="S219" s="295">
        <f t="shared" si="123"/>
        <v>0</v>
      </c>
      <c r="T219" s="295">
        <f t="shared" si="123"/>
        <v>0</v>
      </c>
      <c r="U219" s="295">
        <f t="shared" si="123"/>
        <v>0</v>
      </c>
      <c r="V219" s="283"/>
      <c r="W219" s="283"/>
      <c r="X219" s="283"/>
      <c r="Y219" s="283"/>
      <c r="Z219" s="28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  <c r="AL219" s="283"/>
      <c r="AM219" s="283"/>
      <c r="AN219" s="283"/>
      <c r="AO219" s="283"/>
      <c r="AP219" s="283"/>
      <c r="AQ219" s="283"/>
      <c r="AR219" s="283"/>
      <c r="AS219" s="283"/>
      <c r="AT219" s="283"/>
      <c r="AU219" s="283"/>
      <c r="AV219" s="283"/>
      <c r="AW219" s="283"/>
      <c r="AX219" s="283"/>
      <c r="AY219" s="283"/>
      <c r="AZ219" s="283"/>
      <c r="BA219" s="283"/>
      <c r="BB219" s="283"/>
      <c r="BC219" s="283"/>
      <c r="BD219" s="283"/>
      <c r="BE219" s="283"/>
      <c r="BF219" s="283"/>
      <c r="BG219" s="283"/>
      <c r="BH219" s="283"/>
      <c r="BI219" s="283"/>
      <c r="BJ219" s="283"/>
      <c r="BK219" s="283"/>
      <c r="BL219" s="283"/>
      <c r="BM219" s="283"/>
      <c r="BN219" s="283"/>
      <c r="BO219" s="283"/>
      <c r="BP219" s="283"/>
      <c r="BQ219" s="283"/>
      <c r="BR219" s="283"/>
      <c r="BS219" s="283"/>
      <c r="BT219" s="283"/>
      <c r="BU219" s="283"/>
      <c r="BV219" s="283"/>
      <c r="BW219" s="283"/>
      <c r="BX219" s="283"/>
      <c r="BY219" s="283"/>
      <c r="BZ219" s="283"/>
      <c r="CA219" s="283"/>
      <c r="CB219" s="283"/>
      <c r="CC219" s="283"/>
      <c r="CD219" s="283"/>
      <c r="CE219" s="283"/>
      <c r="CF219" s="283"/>
      <c r="CG219" s="283"/>
      <c r="CH219" s="283"/>
    </row>
    <row r="220" ht="14.25" customHeight="1">
      <c r="A220" s="29"/>
      <c r="B220" s="295" t="s">
        <v>83</v>
      </c>
      <c r="C220" s="295">
        <f>C215</f>
        <v>0</v>
      </c>
      <c r="D220" s="295">
        <f t="shared" ref="D220:U220" si="124">C220</f>
        <v>0</v>
      </c>
      <c r="E220" s="295">
        <f t="shared" si="124"/>
        <v>0</v>
      </c>
      <c r="F220" s="295">
        <f t="shared" si="124"/>
        <v>0</v>
      </c>
      <c r="G220" s="295">
        <f t="shared" si="124"/>
        <v>0</v>
      </c>
      <c r="H220" s="295">
        <f t="shared" si="124"/>
        <v>0</v>
      </c>
      <c r="I220" s="295">
        <f t="shared" si="124"/>
        <v>0</v>
      </c>
      <c r="J220" s="295">
        <f t="shared" si="124"/>
        <v>0</v>
      </c>
      <c r="K220" s="295">
        <f t="shared" si="124"/>
        <v>0</v>
      </c>
      <c r="L220" s="295">
        <f t="shared" si="124"/>
        <v>0</v>
      </c>
      <c r="M220" s="295">
        <f t="shared" si="124"/>
        <v>0</v>
      </c>
      <c r="N220" s="295">
        <f t="shared" si="124"/>
        <v>0</v>
      </c>
      <c r="O220" s="295">
        <f t="shared" si="124"/>
        <v>0</v>
      </c>
      <c r="P220" s="295">
        <f t="shared" si="124"/>
        <v>0</v>
      </c>
      <c r="Q220" s="295">
        <f t="shared" si="124"/>
        <v>0</v>
      </c>
      <c r="R220" s="295">
        <f t="shared" si="124"/>
        <v>0</v>
      </c>
      <c r="S220" s="295">
        <f t="shared" si="124"/>
        <v>0</v>
      </c>
      <c r="T220" s="295">
        <f t="shared" si="124"/>
        <v>0</v>
      </c>
      <c r="U220" s="295">
        <f t="shared" si="124"/>
        <v>0</v>
      </c>
      <c r="V220" s="283"/>
      <c r="W220" s="283"/>
      <c r="X220" s="283"/>
      <c r="Y220" s="283"/>
      <c r="Z220" s="283"/>
      <c r="AA220" s="283"/>
      <c r="AB220" s="283"/>
      <c r="AC220" s="283"/>
      <c r="AD220" s="283"/>
      <c r="AE220" s="283"/>
      <c r="AF220" s="283"/>
      <c r="AG220" s="283"/>
      <c r="AH220" s="283"/>
      <c r="AI220" s="283"/>
      <c r="AJ220" s="283"/>
      <c r="AK220" s="283"/>
      <c r="AL220" s="283"/>
      <c r="AM220" s="283"/>
      <c r="AN220" s="283"/>
      <c r="AO220" s="283"/>
      <c r="AP220" s="283"/>
      <c r="AQ220" s="283"/>
      <c r="AR220" s="283"/>
      <c r="AS220" s="283"/>
      <c r="AT220" s="283"/>
      <c r="AU220" s="283"/>
      <c r="AV220" s="283"/>
      <c r="AW220" s="283"/>
      <c r="AX220" s="283"/>
      <c r="AY220" s="283"/>
      <c r="AZ220" s="283"/>
      <c r="BA220" s="283"/>
      <c r="BB220" s="283"/>
      <c r="BC220" s="283"/>
      <c r="BD220" s="283"/>
      <c r="BE220" s="283"/>
      <c r="BF220" s="283"/>
      <c r="BG220" s="283"/>
      <c r="BH220" s="283"/>
      <c r="BI220" s="283"/>
      <c r="BJ220" s="283"/>
      <c r="BK220" s="283"/>
      <c r="BL220" s="283"/>
      <c r="BM220" s="283"/>
      <c r="BN220" s="283"/>
      <c r="BO220" s="283"/>
      <c r="BP220" s="283"/>
      <c r="BQ220" s="283"/>
      <c r="BR220" s="283"/>
      <c r="BS220" s="283"/>
      <c r="BT220" s="283"/>
      <c r="BU220" s="283"/>
      <c r="BV220" s="283"/>
      <c r="BW220" s="283"/>
      <c r="BX220" s="283"/>
      <c r="BY220" s="283"/>
      <c r="BZ220" s="283"/>
      <c r="CA220" s="283"/>
      <c r="CB220" s="283"/>
      <c r="CC220" s="283"/>
      <c r="CD220" s="283"/>
      <c r="CE220" s="283"/>
      <c r="CF220" s="283"/>
      <c r="CG220" s="283"/>
      <c r="CH220" s="283"/>
    </row>
    <row r="221" ht="14.25" customHeight="1">
      <c r="A221" s="29"/>
      <c r="B221" s="295" t="s">
        <v>84</v>
      </c>
      <c r="C221" s="295">
        <f>C215+E215</f>
        <v>0</v>
      </c>
      <c r="D221" s="295">
        <f t="shared" ref="D221:U221" si="125">C221</f>
        <v>0</v>
      </c>
      <c r="E221" s="295">
        <f t="shared" si="125"/>
        <v>0</v>
      </c>
      <c r="F221" s="295">
        <f t="shared" si="125"/>
        <v>0</v>
      </c>
      <c r="G221" s="295">
        <f t="shared" si="125"/>
        <v>0</v>
      </c>
      <c r="H221" s="295">
        <f t="shared" si="125"/>
        <v>0</v>
      </c>
      <c r="I221" s="295">
        <f t="shared" si="125"/>
        <v>0</v>
      </c>
      <c r="J221" s="295">
        <f t="shared" si="125"/>
        <v>0</v>
      </c>
      <c r="K221" s="295">
        <f t="shared" si="125"/>
        <v>0</v>
      </c>
      <c r="L221" s="295">
        <f t="shared" si="125"/>
        <v>0</v>
      </c>
      <c r="M221" s="295">
        <f t="shared" si="125"/>
        <v>0</v>
      </c>
      <c r="N221" s="295">
        <f t="shared" si="125"/>
        <v>0</v>
      </c>
      <c r="O221" s="295">
        <f t="shared" si="125"/>
        <v>0</v>
      </c>
      <c r="P221" s="295">
        <f t="shared" si="125"/>
        <v>0</v>
      </c>
      <c r="Q221" s="295">
        <f t="shared" si="125"/>
        <v>0</v>
      </c>
      <c r="R221" s="295">
        <f t="shared" si="125"/>
        <v>0</v>
      </c>
      <c r="S221" s="295">
        <f t="shared" si="125"/>
        <v>0</v>
      </c>
      <c r="T221" s="295">
        <f t="shared" si="125"/>
        <v>0</v>
      </c>
      <c r="U221" s="295">
        <f t="shared" si="125"/>
        <v>0</v>
      </c>
      <c r="V221" s="283"/>
      <c r="W221" s="283"/>
      <c r="X221" s="283"/>
      <c r="Y221" s="283"/>
      <c r="Z221" s="283"/>
      <c r="AA221" s="283"/>
      <c r="AB221" s="283"/>
      <c r="AC221" s="283"/>
      <c r="AD221" s="283"/>
      <c r="AE221" s="283"/>
      <c r="AF221" s="283"/>
      <c r="AG221" s="283"/>
      <c r="AH221" s="283"/>
      <c r="AI221" s="283"/>
      <c r="AJ221" s="283"/>
      <c r="AK221" s="283"/>
      <c r="AL221" s="283"/>
      <c r="AM221" s="283"/>
      <c r="AN221" s="283"/>
      <c r="AO221" s="283"/>
      <c r="AP221" s="283"/>
      <c r="AQ221" s="283"/>
      <c r="AR221" s="283"/>
      <c r="AS221" s="283"/>
      <c r="AT221" s="283"/>
      <c r="AU221" s="283"/>
      <c r="AV221" s="283"/>
      <c r="AW221" s="283"/>
      <c r="AX221" s="283"/>
      <c r="AY221" s="283"/>
      <c r="AZ221" s="283"/>
      <c r="BA221" s="283"/>
      <c r="BB221" s="283"/>
      <c r="BC221" s="283"/>
      <c r="BD221" s="283"/>
      <c r="BE221" s="283"/>
      <c r="BF221" s="283"/>
      <c r="BG221" s="283"/>
      <c r="BH221" s="283"/>
      <c r="BI221" s="283"/>
      <c r="BJ221" s="283"/>
      <c r="BK221" s="283"/>
      <c r="BL221" s="283"/>
      <c r="BM221" s="283"/>
      <c r="BN221" s="283"/>
      <c r="BO221" s="283"/>
      <c r="BP221" s="283"/>
      <c r="BQ221" s="283"/>
      <c r="BR221" s="283"/>
      <c r="BS221" s="283"/>
      <c r="BT221" s="283"/>
      <c r="BU221" s="283"/>
      <c r="BV221" s="283"/>
      <c r="BW221" s="283"/>
      <c r="BX221" s="283"/>
      <c r="BY221" s="283"/>
      <c r="BZ221" s="283"/>
      <c r="CA221" s="283"/>
      <c r="CB221" s="283"/>
      <c r="CC221" s="283"/>
      <c r="CD221" s="283"/>
      <c r="CE221" s="283"/>
      <c r="CF221" s="283"/>
      <c r="CG221" s="283"/>
      <c r="CH221" s="283"/>
    </row>
    <row r="222" ht="14.25" customHeight="1">
      <c r="A222" s="51"/>
      <c r="B222" s="290" t="s">
        <v>85</v>
      </c>
      <c r="C222" s="290">
        <f>C215-E215</f>
        <v>0</v>
      </c>
      <c r="D222" s="290">
        <f t="shared" ref="D222:U222" si="126">C222</f>
        <v>0</v>
      </c>
      <c r="E222" s="290">
        <f t="shared" si="126"/>
        <v>0</v>
      </c>
      <c r="F222" s="290">
        <f t="shared" si="126"/>
        <v>0</v>
      </c>
      <c r="G222" s="290">
        <f t="shared" si="126"/>
        <v>0</v>
      </c>
      <c r="H222" s="290">
        <f t="shared" si="126"/>
        <v>0</v>
      </c>
      <c r="I222" s="290">
        <f t="shared" si="126"/>
        <v>0</v>
      </c>
      <c r="J222" s="290">
        <f t="shared" si="126"/>
        <v>0</v>
      </c>
      <c r="K222" s="290">
        <f t="shared" si="126"/>
        <v>0</v>
      </c>
      <c r="L222" s="290">
        <f t="shared" si="126"/>
        <v>0</v>
      </c>
      <c r="M222" s="290">
        <f t="shared" si="126"/>
        <v>0</v>
      </c>
      <c r="N222" s="290">
        <f t="shared" si="126"/>
        <v>0</v>
      </c>
      <c r="O222" s="290">
        <f t="shared" si="126"/>
        <v>0</v>
      </c>
      <c r="P222" s="290">
        <f t="shared" si="126"/>
        <v>0</v>
      </c>
      <c r="Q222" s="290">
        <f t="shared" si="126"/>
        <v>0</v>
      </c>
      <c r="R222" s="290">
        <f t="shared" si="126"/>
        <v>0</v>
      </c>
      <c r="S222" s="290">
        <f t="shared" si="126"/>
        <v>0</v>
      </c>
      <c r="T222" s="290">
        <f t="shared" si="126"/>
        <v>0</v>
      </c>
      <c r="U222" s="290">
        <f t="shared" si="126"/>
        <v>0</v>
      </c>
      <c r="V222" s="283"/>
      <c r="W222" s="283"/>
      <c r="X222" s="283"/>
      <c r="Y222" s="283"/>
      <c r="Z222" s="283"/>
      <c r="AA222" s="283"/>
      <c r="AB222" s="283"/>
      <c r="AC222" s="283"/>
      <c r="AD222" s="283"/>
      <c r="AE222" s="283"/>
      <c r="AF222" s="283"/>
      <c r="AG222" s="283"/>
      <c r="AH222" s="283"/>
      <c r="AI222" s="283"/>
      <c r="AJ222" s="283"/>
      <c r="AK222" s="283"/>
      <c r="AL222" s="283"/>
      <c r="AM222" s="283"/>
      <c r="AN222" s="283"/>
      <c r="AO222" s="283"/>
      <c r="AP222" s="283"/>
      <c r="AQ222" s="283"/>
      <c r="AR222" s="283"/>
      <c r="AS222" s="283"/>
      <c r="AT222" s="283"/>
      <c r="AU222" s="283"/>
      <c r="AV222" s="283"/>
      <c r="AW222" s="283"/>
      <c r="AX222" s="283"/>
      <c r="AY222" s="283"/>
      <c r="AZ222" s="283"/>
      <c r="BA222" s="283"/>
      <c r="BB222" s="283"/>
      <c r="BC222" s="283"/>
      <c r="BD222" s="283"/>
      <c r="BE222" s="283"/>
      <c r="BF222" s="283"/>
      <c r="BG222" s="283"/>
      <c r="BH222" s="283"/>
      <c r="BI222" s="283"/>
      <c r="BJ222" s="283"/>
      <c r="BK222" s="283"/>
      <c r="BL222" s="283"/>
      <c r="BM222" s="283"/>
      <c r="BN222" s="283"/>
      <c r="BO222" s="283"/>
      <c r="BP222" s="283"/>
      <c r="BQ222" s="283"/>
      <c r="BR222" s="283"/>
      <c r="BS222" s="283"/>
      <c r="BT222" s="283"/>
      <c r="BU222" s="283"/>
      <c r="BV222" s="283"/>
      <c r="BW222" s="283"/>
      <c r="BX222" s="283"/>
      <c r="BY222" s="283"/>
      <c r="BZ222" s="283"/>
      <c r="CA222" s="283"/>
      <c r="CB222" s="283"/>
      <c r="CC222" s="283"/>
      <c r="CD222" s="283"/>
      <c r="CE222" s="283"/>
      <c r="CF222" s="283"/>
      <c r="CG222" s="283"/>
      <c r="CH222" s="283"/>
    </row>
    <row r="223" ht="14.25" customHeight="1">
      <c r="A223" s="307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</row>
    <row r="224" ht="14.25" customHeight="1">
      <c r="A224" s="309" t="s">
        <v>110</v>
      </c>
      <c r="B224" s="310">
        <f t="shared" ref="B224:AQ224" si="127">IF((B225="Good"),1,0)</f>
        <v>1</v>
      </c>
      <c r="C224" s="310">
        <f t="shared" si="127"/>
        <v>1</v>
      </c>
      <c r="D224" s="310">
        <f t="shared" si="127"/>
        <v>1</v>
      </c>
      <c r="E224" s="310">
        <f t="shared" si="127"/>
        <v>1</v>
      </c>
      <c r="F224" s="310">
        <f t="shared" si="127"/>
        <v>1</v>
      </c>
      <c r="G224" s="310">
        <f t="shared" si="127"/>
        <v>0</v>
      </c>
      <c r="H224" s="310">
        <f t="shared" si="127"/>
        <v>1</v>
      </c>
      <c r="I224" s="310">
        <f t="shared" si="127"/>
        <v>1</v>
      </c>
      <c r="J224" s="310">
        <f t="shared" si="127"/>
        <v>1</v>
      </c>
      <c r="K224" s="310">
        <f t="shared" si="127"/>
        <v>1</v>
      </c>
      <c r="L224" s="310">
        <f t="shared" si="127"/>
        <v>1</v>
      </c>
      <c r="M224" s="310">
        <f t="shared" si="127"/>
        <v>1</v>
      </c>
      <c r="N224" s="310">
        <f t="shared" si="127"/>
        <v>1</v>
      </c>
      <c r="O224" s="310">
        <f t="shared" si="127"/>
        <v>1</v>
      </c>
      <c r="P224" s="310">
        <f t="shared" si="127"/>
        <v>1</v>
      </c>
      <c r="Q224" s="310">
        <f t="shared" si="127"/>
        <v>1</v>
      </c>
      <c r="R224" s="310">
        <f t="shared" si="127"/>
        <v>1</v>
      </c>
      <c r="S224" s="310">
        <f t="shared" si="127"/>
        <v>1</v>
      </c>
      <c r="T224" s="310">
        <f t="shared" si="127"/>
        <v>1</v>
      </c>
      <c r="U224" s="310">
        <f t="shared" si="127"/>
        <v>1</v>
      </c>
      <c r="V224" s="310">
        <f t="shared" si="127"/>
        <v>1</v>
      </c>
      <c r="W224" s="310">
        <f t="shared" si="127"/>
        <v>1</v>
      </c>
      <c r="X224" s="310">
        <f t="shared" si="127"/>
        <v>1</v>
      </c>
      <c r="Y224" s="310">
        <f t="shared" si="127"/>
        <v>1</v>
      </c>
      <c r="Z224" s="310">
        <f t="shared" si="127"/>
        <v>1</v>
      </c>
      <c r="AA224" s="310">
        <f t="shared" si="127"/>
        <v>1</v>
      </c>
      <c r="AB224" s="310">
        <f t="shared" si="127"/>
        <v>1</v>
      </c>
      <c r="AC224" s="310">
        <f t="shared" si="127"/>
        <v>1</v>
      </c>
      <c r="AD224" s="310">
        <f t="shared" si="127"/>
        <v>1</v>
      </c>
      <c r="AE224" s="310">
        <f t="shared" si="127"/>
        <v>1</v>
      </c>
      <c r="AF224" s="310">
        <f t="shared" si="127"/>
        <v>1</v>
      </c>
      <c r="AG224" s="310">
        <f t="shared" si="127"/>
        <v>1</v>
      </c>
      <c r="AH224" s="310">
        <f t="shared" si="127"/>
        <v>1</v>
      </c>
      <c r="AI224" s="310">
        <f t="shared" si="127"/>
        <v>1</v>
      </c>
      <c r="AJ224" s="310">
        <f t="shared" si="127"/>
        <v>1</v>
      </c>
      <c r="AK224" s="310">
        <f t="shared" si="127"/>
        <v>1</v>
      </c>
      <c r="AL224" s="310">
        <f t="shared" si="127"/>
        <v>1</v>
      </c>
      <c r="AM224" s="310">
        <f t="shared" si="127"/>
        <v>1</v>
      </c>
      <c r="AN224" s="310">
        <f t="shared" si="127"/>
        <v>1</v>
      </c>
      <c r="AO224" s="310">
        <f t="shared" si="127"/>
        <v>1</v>
      </c>
      <c r="AP224" s="310">
        <f t="shared" si="127"/>
        <v>1</v>
      </c>
      <c r="AQ224" s="310">
        <f t="shared" si="127"/>
        <v>1</v>
      </c>
      <c r="AR224" s="77">
        <f>SUM(B224:AD224)/29</f>
        <v>0.9655172414</v>
      </c>
    </row>
    <row r="225" ht="14.25" customHeight="1">
      <c r="A225" s="311" t="s">
        <v>111</v>
      </c>
      <c r="B225" s="310" t="str">
        <f t="shared" ref="B225:AF225" si="128">IF((OR(B33="Bad",B65="Bad",B98="Bad",B131="Bad",B163="Bad",B195="Bad")),"Bad","Good")</f>
        <v>Good</v>
      </c>
      <c r="C225" s="310" t="str">
        <f t="shared" si="128"/>
        <v>Good</v>
      </c>
      <c r="D225" s="310" t="str">
        <f t="shared" si="128"/>
        <v>Good</v>
      </c>
      <c r="E225" s="310" t="str">
        <f t="shared" si="128"/>
        <v>Good</v>
      </c>
      <c r="F225" s="310" t="str">
        <f t="shared" si="128"/>
        <v>Good</v>
      </c>
      <c r="G225" s="310" t="str">
        <f t="shared" si="128"/>
        <v>Bad</v>
      </c>
      <c r="H225" s="310" t="str">
        <f t="shared" si="128"/>
        <v>Good</v>
      </c>
      <c r="I225" s="310" t="str">
        <f t="shared" si="128"/>
        <v>Good</v>
      </c>
      <c r="J225" s="310" t="str">
        <f t="shared" si="128"/>
        <v>Good</v>
      </c>
      <c r="K225" s="310" t="str">
        <f t="shared" si="128"/>
        <v>Good</v>
      </c>
      <c r="L225" s="310" t="str">
        <f t="shared" si="128"/>
        <v>Good</v>
      </c>
      <c r="M225" s="310" t="str">
        <f t="shared" si="128"/>
        <v>Good</v>
      </c>
      <c r="N225" s="310" t="str">
        <f t="shared" si="128"/>
        <v>Good</v>
      </c>
      <c r="O225" s="310" t="str">
        <f t="shared" si="128"/>
        <v>Good</v>
      </c>
      <c r="P225" s="310" t="str">
        <f t="shared" si="128"/>
        <v>Good</v>
      </c>
      <c r="Q225" s="310" t="str">
        <f t="shared" si="128"/>
        <v>Good</v>
      </c>
      <c r="R225" s="310" t="str">
        <f t="shared" si="128"/>
        <v>Good</v>
      </c>
      <c r="S225" s="310" t="str">
        <f t="shared" si="128"/>
        <v>Good</v>
      </c>
      <c r="T225" s="310" t="str">
        <f t="shared" si="128"/>
        <v>Good</v>
      </c>
      <c r="U225" s="310" t="str">
        <f t="shared" si="128"/>
        <v>Good</v>
      </c>
      <c r="V225" s="310" t="str">
        <f t="shared" si="128"/>
        <v>Good</v>
      </c>
      <c r="W225" s="310" t="str">
        <f t="shared" si="128"/>
        <v>Good</v>
      </c>
      <c r="X225" s="310" t="str">
        <f t="shared" si="128"/>
        <v>Good</v>
      </c>
      <c r="Y225" s="310" t="str">
        <f t="shared" si="128"/>
        <v>Good</v>
      </c>
      <c r="Z225" s="310" t="str">
        <f t="shared" si="128"/>
        <v>Good</v>
      </c>
      <c r="AA225" s="310" t="str">
        <f t="shared" si="128"/>
        <v>Good</v>
      </c>
      <c r="AB225" s="310" t="str">
        <f t="shared" si="128"/>
        <v>Good</v>
      </c>
      <c r="AC225" s="310" t="str">
        <f t="shared" si="128"/>
        <v>Good</v>
      </c>
      <c r="AD225" s="310" t="str">
        <f t="shared" si="128"/>
        <v>Good</v>
      </c>
      <c r="AE225" s="310" t="str">
        <f t="shared" si="128"/>
        <v>Good</v>
      </c>
      <c r="AF225" s="310" t="str">
        <f t="shared" si="128"/>
        <v>Good</v>
      </c>
      <c r="AG225" s="310" t="str">
        <f t="shared" ref="AG225:AQ225" si="129">IF((OR(AG33="Bad",AG65="Bad",AG98="Bad",AH131="Bad",AG163="Bad",AG195="Bad")),"Bad","Good")</f>
        <v>Good</v>
      </c>
      <c r="AH225" s="310" t="str">
        <f t="shared" si="129"/>
        <v>Good</v>
      </c>
      <c r="AI225" s="310" t="str">
        <f t="shared" si="129"/>
        <v>Good</v>
      </c>
      <c r="AJ225" s="310" t="str">
        <f t="shared" si="129"/>
        <v>Good</v>
      </c>
      <c r="AK225" s="310" t="str">
        <f t="shared" si="129"/>
        <v>Good</v>
      </c>
      <c r="AL225" s="310" t="str">
        <f t="shared" si="129"/>
        <v>Good</v>
      </c>
      <c r="AM225" s="310" t="str">
        <f t="shared" si="129"/>
        <v>Good</v>
      </c>
      <c r="AN225" s="310" t="str">
        <f t="shared" si="129"/>
        <v>Good</v>
      </c>
      <c r="AO225" s="310" t="str">
        <f t="shared" si="129"/>
        <v>Good</v>
      </c>
      <c r="AP225" s="310" t="str">
        <f t="shared" si="129"/>
        <v>Good</v>
      </c>
      <c r="AQ225" s="310" t="str">
        <f t="shared" si="129"/>
        <v>Good</v>
      </c>
      <c r="AR225" s="312">
        <f>29-SUM(B224:AD224)</f>
        <v>1</v>
      </c>
    </row>
    <row r="226" ht="14.25" customHeight="1">
      <c r="A226" s="313"/>
      <c r="B226" s="314" t="s">
        <v>76</v>
      </c>
      <c r="C226" s="315">
        <f>sum(C229:M229)/sum(C228:M228)</f>
        <v>0.02380952381</v>
      </c>
      <c r="D226" s="314" t="s">
        <v>77</v>
      </c>
      <c r="E226" s="316">
        <f>3*SQRT(C226*(1-C226)/C228)</f>
        <v>0.2286830085</v>
      </c>
    </row>
    <row r="227" ht="14.25" customHeight="1">
      <c r="A227" s="317" t="s">
        <v>112</v>
      </c>
      <c r="B227" s="318" t="s">
        <v>79</v>
      </c>
      <c r="C227" s="319">
        <v>1.0</v>
      </c>
      <c r="D227" s="320">
        <f t="shared" ref="D227:M227" si="130">C227+1</f>
        <v>2</v>
      </c>
      <c r="E227" s="320">
        <f t="shared" si="130"/>
        <v>3</v>
      </c>
      <c r="F227" s="320">
        <f t="shared" si="130"/>
        <v>4</v>
      </c>
      <c r="G227" s="320">
        <f t="shared" si="130"/>
        <v>5</v>
      </c>
      <c r="H227" s="320">
        <f t="shared" si="130"/>
        <v>6</v>
      </c>
      <c r="I227" s="320">
        <f t="shared" si="130"/>
        <v>7</v>
      </c>
      <c r="J227" s="320">
        <f t="shared" si="130"/>
        <v>8</v>
      </c>
      <c r="K227" s="320">
        <f t="shared" si="130"/>
        <v>9</v>
      </c>
      <c r="L227" s="320">
        <f t="shared" si="130"/>
        <v>10</v>
      </c>
      <c r="M227" s="320">
        <f t="shared" si="130"/>
        <v>11</v>
      </c>
    </row>
    <row r="228" ht="14.25" customHeight="1">
      <c r="A228" s="29"/>
      <c r="B228" s="321" t="s">
        <v>80</v>
      </c>
      <c r="C228" s="322">
        <v>4.0</v>
      </c>
      <c r="D228" s="322">
        <v>4.0</v>
      </c>
      <c r="E228" s="322">
        <v>4.0</v>
      </c>
      <c r="F228" s="322">
        <v>4.0</v>
      </c>
      <c r="G228" s="322">
        <v>4.0</v>
      </c>
      <c r="H228" s="322">
        <v>4.0</v>
      </c>
      <c r="I228" s="322">
        <v>4.0</v>
      </c>
      <c r="J228" s="322">
        <v>4.0</v>
      </c>
      <c r="K228" s="322">
        <v>4.0</v>
      </c>
      <c r="L228" s="322">
        <v>4.0</v>
      </c>
      <c r="M228" s="322">
        <v>2.0</v>
      </c>
    </row>
    <row r="229" ht="14.25" customHeight="1">
      <c r="A229" s="29"/>
      <c r="B229" s="321" t="s">
        <v>81</v>
      </c>
      <c r="C229" s="322">
        <f>countif(B224:E224,0)</f>
        <v>0</v>
      </c>
      <c r="D229" s="322">
        <f>countif(F224:I224,0)</f>
        <v>1</v>
      </c>
      <c r="E229" s="322">
        <f>countif(J224:M224,0)</f>
        <v>0</v>
      </c>
      <c r="F229" s="322">
        <f>countif(N224:Q224,0)</f>
        <v>0</v>
      </c>
      <c r="G229" s="322">
        <f>countif(R224:U224,0)</f>
        <v>0</v>
      </c>
      <c r="H229" s="322">
        <f>countif(V224:Y224,0)</f>
        <v>0</v>
      </c>
      <c r="I229" s="322">
        <f>countif(Z224:AC224,0)</f>
        <v>0</v>
      </c>
      <c r="J229" s="322">
        <f>countif(AD224:AG224,0)</f>
        <v>0</v>
      </c>
      <c r="K229" s="322">
        <f>countif(AH224:AK224,0)</f>
        <v>0</v>
      </c>
      <c r="L229" s="322">
        <f>countif(AL224:AO224,0)</f>
        <v>0</v>
      </c>
      <c r="M229" s="322">
        <f>countif(AP224:AQ224,0)</f>
        <v>0</v>
      </c>
    </row>
    <row r="230" ht="14.25" customHeight="1">
      <c r="A230" s="29"/>
      <c r="B230" s="321" t="s">
        <v>82</v>
      </c>
      <c r="C230" s="323">
        <f t="shared" ref="C230:M230" si="131">C229/C228</f>
        <v>0</v>
      </c>
      <c r="D230" s="323">
        <f t="shared" si="131"/>
        <v>0.25</v>
      </c>
      <c r="E230" s="323">
        <f t="shared" si="131"/>
        <v>0</v>
      </c>
      <c r="F230" s="323">
        <f t="shared" si="131"/>
        <v>0</v>
      </c>
      <c r="G230" s="323">
        <f t="shared" si="131"/>
        <v>0</v>
      </c>
      <c r="H230" s="323">
        <f t="shared" si="131"/>
        <v>0</v>
      </c>
      <c r="I230" s="323">
        <f t="shared" si="131"/>
        <v>0</v>
      </c>
      <c r="J230" s="323">
        <f t="shared" si="131"/>
        <v>0</v>
      </c>
      <c r="K230" s="323">
        <f t="shared" si="131"/>
        <v>0</v>
      </c>
      <c r="L230" s="323">
        <f t="shared" si="131"/>
        <v>0</v>
      </c>
      <c r="M230" s="323">
        <f t="shared" si="131"/>
        <v>0</v>
      </c>
    </row>
    <row r="231" ht="14.25" customHeight="1">
      <c r="A231" s="29"/>
      <c r="B231" s="324" t="s">
        <v>83</v>
      </c>
      <c r="C231" s="325">
        <f>C226</f>
        <v>0.02380952381</v>
      </c>
      <c r="D231" s="325">
        <f t="shared" ref="D231:M231" si="132">C231</f>
        <v>0.02380952381</v>
      </c>
      <c r="E231" s="325">
        <f t="shared" si="132"/>
        <v>0.02380952381</v>
      </c>
      <c r="F231" s="325">
        <f t="shared" si="132"/>
        <v>0.02380952381</v>
      </c>
      <c r="G231" s="325">
        <f t="shared" si="132"/>
        <v>0.02380952381</v>
      </c>
      <c r="H231" s="325">
        <f t="shared" si="132"/>
        <v>0.02380952381</v>
      </c>
      <c r="I231" s="325">
        <f t="shared" si="132"/>
        <v>0.02380952381</v>
      </c>
      <c r="J231" s="325">
        <f t="shared" si="132"/>
        <v>0.02380952381</v>
      </c>
      <c r="K231" s="325">
        <f t="shared" si="132"/>
        <v>0.02380952381</v>
      </c>
      <c r="L231" s="325">
        <f t="shared" si="132"/>
        <v>0.02380952381</v>
      </c>
      <c r="M231" s="325">
        <f t="shared" si="132"/>
        <v>0.02380952381</v>
      </c>
    </row>
    <row r="232" ht="14.25" customHeight="1">
      <c r="A232" s="29"/>
      <c r="B232" s="326" t="s">
        <v>84</v>
      </c>
      <c r="C232" s="327">
        <f>C226+E226</f>
        <v>0.2524925323</v>
      </c>
      <c r="D232" s="325">
        <f t="shared" ref="D232:M232" si="133">C232</f>
        <v>0.2524925323</v>
      </c>
      <c r="E232" s="325">
        <f t="shared" si="133"/>
        <v>0.2524925323</v>
      </c>
      <c r="F232" s="325">
        <f t="shared" si="133"/>
        <v>0.2524925323</v>
      </c>
      <c r="G232" s="325">
        <f t="shared" si="133"/>
        <v>0.2524925323</v>
      </c>
      <c r="H232" s="325">
        <f t="shared" si="133"/>
        <v>0.2524925323</v>
      </c>
      <c r="I232" s="325">
        <f t="shared" si="133"/>
        <v>0.2524925323</v>
      </c>
      <c r="J232" s="325">
        <f t="shared" si="133"/>
        <v>0.2524925323</v>
      </c>
      <c r="K232" s="325">
        <f t="shared" si="133"/>
        <v>0.2524925323</v>
      </c>
      <c r="L232" s="325">
        <f t="shared" si="133"/>
        <v>0.2524925323</v>
      </c>
      <c r="M232" s="325">
        <f t="shared" si="133"/>
        <v>0.2524925323</v>
      </c>
    </row>
    <row r="233" ht="14.25" customHeight="1">
      <c r="A233" s="51"/>
      <c r="B233" s="328" t="s">
        <v>85</v>
      </c>
      <c r="C233" s="329">
        <f>max(C226-E226,0)</f>
        <v>0</v>
      </c>
      <c r="D233" s="330">
        <f t="shared" ref="D233:M233" si="134">C233</f>
        <v>0</v>
      </c>
      <c r="E233" s="330">
        <f t="shared" si="134"/>
        <v>0</v>
      </c>
      <c r="F233" s="330">
        <f t="shared" si="134"/>
        <v>0</v>
      </c>
      <c r="G233" s="330">
        <f t="shared" si="134"/>
        <v>0</v>
      </c>
      <c r="H233" s="330">
        <f t="shared" si="134"/>
        <v>0</v>
      </c>
      <c r="I233" s="330">
        <f t="shared" si="134"/>
        <v>0</v>
      </c>
      <c r="J233" s="330">
        <f t="shared" si="134"/>
        <v>0</v>
      </c>
      <c r="K233" s="330">
        <f t="shared" si="134"/>
        <v>0</v>
      </c>
      <c r="L233" s="330">
        <f t="shared" si="134"/>
        <v>0</v>
      </c>
      <c r="M233" s="330">
        <f t="shared" si="134"/>
        <v>0</v>
      </c>
    </row>
    <row r="234" ht="14.25" customHeight="1">
      <c r="A234" s="3"/>
      <c r="B234" s="4"/>
    </row>
    <row r="235" ht="14.25" customHeight="1">
      <c r="A235" s="3"/>
      <c r="B235" s="4"/>
    </row>
    <row r="236" ht="14.25" customHeight="1">
      <c r="A236" s="3"/>
      <c r="B236" s="4"/>
    </row>
    <row r="237" ht="14.25" customHeight="1">
      <c r="A237" s="3"/>
      <c r="B237" s="4"/>
    </row>
    <row r="238" ht="14.25" customHeight="1">
      <c r="A238" s="3"/>
      <c r="B238" s="4"/>
    </row>
    <row r="239" ht="14.25" customHeight="1">
      <c r="A239" s="3"/>
      <c r="B239" s="4"/>
    </row>
    <row r="240" ht="14.25" customHeight="1">
      <c r="A240" s="3"/>
      <c r="B240" s="4"/>
    </row>
    <row r="241" ht="14.25" customHeight="1">
      <c r="A241" s="3"/>
      <c r="B241" s="4"/>
    </row>
    <row r="242" ht="14.25" customHeight="1">
      <c r="A242" s="3"/>
      <c r="B242" s="4"/>
    </row>
    <row r="243" ht="14.25" customHeight="1">
      <c r="A243" s="3"/>
      <c r="B243" s="4"/>
    </row>
    <row r="244" ht="14.25" customHeight="1">
      <c r="A244" s="3"/>
      <c r="B244" s="4"/>
    </row>
    <row r="245" ht="14.25" customHeight="1">
      <c r="A245" s="3"/>
      <c r="B245" s="4"/>
    </row>
    <row r="246" ht="14.25" customHeight="1">
      <c r="A246" s="3"/>
      <c r="B246" s="4"/>
    </row>
    <row r="247" ht="14.25" customHeight="1">
      <c r="A247" s="3"/>
      <c r="B247" s="4"/>
    </row>
    <row r="248" ht="14.25" customHeight="1">
      <c r="A248" s="3"/>
      <c r="B248" s="4"/>
    </row>
    <row r="249" ht="14.25" customHeight="1">
      <c r="A249" s="3"/>
      <c r="B249" s="4"/>
    </row>
    <row r="250" ht="14.25" customHeight="1">
      <c r="A250" s="3"/>
      <c r="B250" s="4"/>
    </row>
    <row r="251" ht="14.25" customHeight="1">
      <c r="A251" s="3"/>
      <c r="B251" s="4"/>
    </row>
    <row r="252" ht="14.25" customHeight="1">
      <c r="A252" s="3"/>
      <c r="B252" s="4"/>
    </row>
    <row r="253" ht="14.25" customHeight="1">
      <c r="A253" s="3"/>
      <c r="B253" s="4"/>
    </row>
    <row r="254" ht="14.25" customHeight="1">
      <c r="A254" s="3"/>
      <c r="B254" s="4"/>
    </row>
    <row r="255" ht="14.25" customHeight="1">
      <c r="A255" s="3"/>
      <c r="B255" s="4"/>
    </row>
    <row r="256" ht="14.25" customHeight="1">
      <c r="A256" s="3"/>
      <c r="B256" s="4"/>
    </row>
    <row r="257" ht="14.25" customHeight="1">
      <c r="A257" s="3"/>
      <c r="B257" s="4"/>
    </row>
    <row r="258" ht="14.25" customHeight="1">
      <c r="A258" s="3"/>
      <c r="B258" s="4"/>
    </row>
    <row r="259" ht="14.25" customHeight="1">
      <c r="A259" s="3"/>
      <c r="B259" s="4"/>
    </row>
    <row r="260" ht="14.25" customHeight="1">
      <c r="A260" s="3"/>
      <c r="B260" s="4"/>
    </row>
    <row r="261" ht="14.25" customHeight="1">
      <c r="A261" s="3"/>
      <c r="B261" s="4"/>
    </row>
    <row r="262" ht="14.25" customHeight="1">
      <c r="A262" s="3"/>
      <c r="B262" s="4"/>
    </row>
    <row r="263" ht="14.25" customHeight="1">
      <c r="A263" s="3"/>
      <c r="B263" s="4"/>
    </row>
    <row r="264" ht="14.25" customHeight="1">
      <c r="A264" s="3"/>
      <c r="B264" s="4"/>
    </row>
    <row r="265" ht="14.25" customHeight="1">
      <c r="A265" s="3"/>
      <c r="B265" s="4"/>
    </row>
    <row r="266" ht="14.25" customHeight="1">
      <c r="A266" s="3"/>
      <c r="B266" s="4"/>
    </row>
    <row r="267" ht="14.25" customHeight="1">
      <c r="A267" s="3"/>
      <c r="B267" s="4"/>
    </row>
    <row r="268" ht="14.25" customHeight="1">
      <c r="A268" s="3"/>
      <c r="B268" s="4"/>
    </row>
    <row r="269" ht="14.25" customHeight="1">
      <c r="A269" s="3"/>
      <c r="B269" s="4"/>
    </row>
    <row r="270" ht="14.25" customHeight="1">
      <c r="A270" s="3"/>
      <c r="B270" s="4"/>
    </row>
    <row r="271" ht="14.25" customHeight="1">
      <c r="A271" s="3"/>
      <c r="B271" s="4"/>
    </row>
    <row r="272" ht="14.25" customHeight="1">
      <c r="A272" s="3"/>
      <c r="B272" s="4"/>
    </row>
    <row r="273" ht="14.25" customHeight="1">
      <c r="A273" s="3"/>
      <c r="B273" s="4"/>
    </row>
    <row r="274" ht="14.25" customHeight="1">
      <c r="A274" s="3"/>
      <c r="B274" s="4"/>
    </row>
    <row r="275" ht="14.25" customHeight="1">
      <c r="A275" s="3"/>
      <c r="B275" s="4"/>
    </row>
    <row r="276" ht="14.25" customHeight="1">
      <c r="A276" s="3"/>
      <c r="B276" s="4"/>
    </row>
    <row r="277" ht="14.25" customHeight="1">
      <c r="A277" s="3"/>
      <c r="B277" s="4"/>
    </row>
    <row r="278" ht="14.25" customHeight="1">
      <c r="A278" s="3"/>
      <c r="B278" s="4"/>
    </row>
    <row r="279" ht="14.25" customHeight="1">
      <c r="A279" s="3"/>
      <c r="B279" s="4"/>
    </row>
    <row r="280" ht="14.25" customHeight="1">
      <c r="A280" s="3"/>
      <c r="B280" s="4"/>
    </row>
    <row r="281" ht="14.25" customHeight="1">
      <c r="A281" s="3"/>
      <c r="B281" s="4"/>
    </row>
    <row r="282" ht="14.25" customHeight="1">
      <c r="A282" s="3"/>
      <c r="B282" s="4"/>
    </row>
    <row r="283" ht="14.25" customHeight="1">
      <c r="A283" s="3"/>
      <c r="B283" s="4"/>
    </row>
    <row r="284" ht="14.25" customHeight="1">
      <c r="A284" s="3"/>
      <c r="B284" s="4"/>
    </row>
    <row r="285" ht="14.25" customHeight="1">
      <c r="A285" s="3"/>
      <c r="B285" s="4"/>
    </row>
    <row r="286" ht="14.25" customHeight="1">
      <c r="A286" s="3"/>
      <c r="B286" s="4"/>
    </row>
    <row r="287" ht="14.25" customHeight="1">
      <c r="A287" s="3"/>
      <c r="B287" s="4"/>
    </row>
    <row r="288" ht="14.25" customHeight="1">
      <c r="A288" s="3"/>
      <c r="B288" s="4"/>
    </row>
    <row r="289" ht="14.25" customHeight="1">
      <c r="A289" s="3"/>
      <c r="B289" s="4"/>
    </row>
    <row r="290" ht="14.25" customHeight="1">
      <c r="A290" s="3"/>
      <c r="B290" s="4"/>
    </row>
    <row r="291" ht="14.25" customHeight="1">
      <c r="A291" s="3"/>
      <c r="B291" s="4"/>
    </row>
    <row r="292" ht="14.25" customHeight="1">
      <c r="A292" s="3"/>
      <c r="B292" s="4"/>
    </row>
    <row r="293" ht="14.25" customHeight="1">
      <c r="A293" s="3"/>
      <c r="B293" s="4"/>
    </row>
    <row r="294" ht="14.25" customHeight="1">
      <c r="A294" s="3"/>
      <c r="B294" s="4"/>
    </row>
    <row r="295" ht="14.25" customHeight="1">
      <c r="A295" s="3"/>
      <c r="B295" s="4"/>
    </row>
    <row r="296" ht="14.25" customHeight="1">
      <c r="A296" s="3"/>
      <c r="B296" s="4"/>
    </row>
    <row r="297" ht="14.25" customHeight="1">
      <c r="A297" s="3"/>
      <c r="B297" s="4"/>
    </row>
    <row r="298" ht="14.25" customHeight="1">
      <c r="A298" s="3"/>
      <c r="B298" s="4"/>
    </row>
    <row r="299" ht="14.25" customHeight="1">
      <c r="A299" s="3"/>
      <c r="B299" s="4"/>
    </row>
    <row r="300" ht="14.25" customHeight="1">
      <c r="A300" s="3"/>
      <c r="B300" s="4"/>
    </row>
    <row r="301" ht="14.25" customHeight="1">
      <c r="A301" s="3"/>
      <c r="B301" s="4"/>
    </row>
    <row r="302" ht="14.25" customHeight="1">
      <c r="A302" s="3"/>
      <c r="B302" s="4"/>
    </row>
    <row r="303" ht="14.25" customHeight="1">
      <c r="A303" s="3"/>
      <c r="B303" s="4"/>
    </row>
    <row r="304" ht="14.25" customHeight="1">
      <c r="A304" s="3"/>
      <c r="B304" s="4"/>
    </row>
    <row r="305" ht="14.25" customHeight="1">
      <c r="A305" s="3"/>
      <c r="B305" s="4"/>
    </row>
    <row r="306" ht="14.25" customHeight="1">
      <c r="A306" s="3"/>
      <c r="B306" s="4"/>
    </row>
    <row r="307" ht="14.25" customHeight="1">
      <c r="A307" s="3"/>
      <c r="B307" s="4"/>
    </row>
    <row r="308" ht="14.25" customHeight="1">
      <c r="A308" s="3"/>
      <c r="B308" s="4"/>
    </row>
    <row r="309" ht="14.25" customHeight="1">
      <c r="A309" s="3"/>
      <c r="B309" s="4"/>
    </row>
    <row r="310" ht="14.25" customHeight="1">
      <c r="A310" s="3"/>
      <c r="B310" s="4"/>
    </row>
    <row r="311" ht="14.25" customHeight="1">
      <c r="A311" s="3"/>
      <c r="B311" s="4"/>
    </row>
    <row r="312" ht="14.25" customHeight="1">
      <c r="A312" s="3"/>
      <c r="B312" s="4"/>
    </row>
    <row r="313" ht="14.25" customHeight="1">
      <c r="A313" s="3"/>
      <c r="B313" s="4"/>
    </row>
    <row r="314" ht="14.25" customHeight="1">
      <c r="A314" s="3"/>
      <c r="B314" s="4"/>
    </row>
    <row r="315" ht="14.25" customHeight="1">
      <c r="A315" s="3"/>
      <c r="B315" s="4"/>
    </row>
    <row r="316" ht="14.25" customHeight="1">
      <c r="A316" s="3"/>
      <c r="B316" s="4"/>
    </row>
    <row r="317" ht="14.25" customHeight="1">
      <c r="A317" s="3"/>
      <c r="B317" s="4"/>
    </row>
    <row r="318" ht="14.25" customHeight="1">
      <c r="A318" s="3"/>
      <c r="B318" s="4"/>
    </row>
    <row r="319" ht="14.25" customHeight="1">
      <c r="A319" s="3"/>
      <c r="B319" s="4"/>
    </row>
    <row r="320" ht="14.25" customHeight="1">
      <c r="A320" s="3"/>
      <c r="B320" s="4"/>
    </row>
    <row r="321" ht="14.25" customHeight="1">
      <c r="A321" s="3"/>
      <c r="B321" s="4"/>
    </row>
    <row r="322" ht="14.25" customHeight="1">
      <c r="A322" s="3"/>
      <c r="B322" s="4"/>
    </row>
    <row r="323" ht="14.25" customHeight="1">
      <c r="A323" s="3"/>
      <c r="B323" s="4"/>
    </row>
    <row r="324" ht="14.25" customHeight="1">
      <c r="A324" s="3"/>
      <c r="B324" s="4"/>
    </row>
    <row r="325" ht="14.25" customHeight="1">
      <c r="A325" s="3"/>
      <c r="B325" s="4"/>
    </row>
    <row r="326" ht="14.25" customHeight="1">
      <c r="A326" s="3"/>
      <c r="B326" s="4"/>
    </row>
    <row r="327" ht="14.25" customHeight="1">
      <c r="A327" s="3"/>
      <c r="B327" s="4"/>
    </row>
    <row r="328" ht="14.25" customHeight="1">
      <c r="A328" s="3"/>
      <c r="B328" s="4"/>
    </row>
    <row r="329" ht="14.25" customHeight="1">
      <c r="A329" s="3"/>
      <c r="B329" s="4"/>
    </row>
    <row r="330" ht="14.25" customHeight="1">
      <c r="A330" s="3"/>
      <c r="B330" s="4"/>
    </row>
    <row r="331" ht="14.25" customHeight="1">
      <c r="A331" s="3"/>
      <c r="B331" s="4"/>
    </row>
    <row r="332" ht="14.25" customHeight="1">
      <c r="A332" s="3"/>
      <c r="B332" s="4"/>
    </row>
    <row r="333" ht="14.25" customHeight="1">
      <c r="A333" s="3"/>
      <c r="B333" s="4"/>
    </row>
    <row r="334" ht="14.25" customHeight="1">
      <c r="A334" s="3"/>
      <c r="B334" s="4"/>
    </row>
    <row r="335" ht="14.25" customHeight="1">
      <c r="A335" s="3"/>
      <c r="B335" s="4"/>
    </row>
    <row r="336" ht="14.25" customHeight="1">
      <c r="A336" s="3"/>
      <c r="B336" s="4"/>
    </row>
    <row r="337" ht="14.25" customHeight="1">
      <c r="A337" s="3"/>
      <c r="B337" s="4"/>
    </row>
    <row r="338" ht="14.25" customHeight="1">
      <c r="A338" s="3"/>
      <c r="B338" s="4"/>
    </row>
    <row r="339" ht="14.25" customHeight="1">
      <c r="A339" s="3"/>
      <c r="B339" s="4"/>
    </row>
    <row r="340" ht="14.25" customHeight="1">
      <c r="A340" s="3"/>
      <c r="B340" s="4"/>
    </row>
    <row r="341" ht="14.25" customHeight="1">
      <c r="A341" s="3"/>
      <c r="B341" s="4"/>
    </row>
    <row r="342" ht="14.25" customHeight="1">
      <c r="A342" s="3"/>
      <c r="B342" s="4"/>
    </row>
    <row r="343" ht="14.25" customHeight="1">
      <c r="A343" s="3"/>
      <c r="B343" s="4"/>
    </row>
    <row r="344" ht="14.25" customHeight="1">
      <c r="A344" s="3"/>
      <c r="B344" s="4"/>
    </row>
    <row r="345" ht="14.25" customHeight="1">
      <c r="A345" s="3"/>
      <c r="B345" s="4"/>
    </row>
    <row r="346" ht="14.25" customHeight="1">
      <c r="A346" s="3"/>
      <c r="B346" s="4"/>
    </row>
    <row r="347" ht="14.25" customHeight="1">
      <c r="A347" s="3"/>
      <c r="B347" s="4"/>
    </row>
    <row r="348" ht="14.25" customHeight="1">
      <c r="A348" s="3"/>
      <c r="B348" s="4"/>
    </row>
    <row r="349" ht="14.25" customHeight="1">
      <c r="A349" s="3"/>
      <c r="B349" s="4"/>
    </row>
    <row r="350" ht="14.25" customHeight="1">
      <c r="A350" s="3"/>
      <c r="B350" s="4"/>
    </row>
    <row r="351" ht="14.25" customHeight="1">
      <c r="A351" s="3"/>
      <c r="B351" s="4"/>
    </row>
    <row r="352" ht="14.25" customHeight="1">
      <c r="A352" s="3"/>
      <c r="B352" s="4"/>
    </row>
    <row r="353" ht="14.25" customHeight="1">
      <c r="A353" s="3"/>
      <c r="B353" s="4"/>
    </row>
    <row r="354" ht="14.25" customHeight="1">
      <c r="A354" s="3"/>
      <c r="B354" s="4"/>
    </row>
    <row r="355" ht="14.25" customHeight="1">
      <c r="A355" s="3"/>
      <c r="B355" s="4"/>
    </row>
    <row r="356" ht="14.25" customHeight="1">
      <c r="A356" s="3"/>
      <c r="B356" s="4"/>
    </row>
    <row r="357" ht="14.25" customHeight="1">
      <c r="A357" s="3"/>
      <c r="B357" s="4"/>
    </row>
    <row r="358" ht="14.25" customHeight="1">
      <c r="A358" s="3"/>
      <c r="B358" s="4"/>
    </row>
    <row r="359" ht="14.25" customHeight="1">
      <c r="A359" s="3"/>
      <c r="B359" s="4"/>
    </row>
    <row r="360" ht="14.25" customHeight="1">
      <c r="A360" s="3"/>
      <c r="B360" s="4"/>
    </row>
    <row r="361" ht="14.25" customHeight="1">
      <c r="A361" s="3"/>
      <c r="B361" s="4"/>
    </row>
    <row r="362" ht="14.25" customHeight="1">
      <c r="A362" s="3"/>
      <c r="B362" s="4"/>
    </row>
    <row r="363" ht="14.25" customHeight="1">
      <c r="A363" s="3"/>
      <c r="B363" s="4"/>
    </row>
    <row r="364" ht="14.25" customHeight="1">
      <c r="A364" s="3"/>
      <c r="B364" s="4"/>
    </row>
    <row r="365" ht="14.25" customHeight="1">
      <c r="A365" s="3"/>
      <c r="B365" s="4"/>
    </row>
    <row r="366" ht="14.25" customHeight="1">
      <c r="A366" s="3"/>
      <c r="B366" s="4"/>
    </row>
    <row r="367" ht="14.25" customHeight="1">
      <c r="A367" s="3"/>
      <c r="B367" s="4"/>
    </row>
    <row r="368" ht="14.25" customHeight="1">
      <c r="A368" s="3"/>
      <c r="B368" s="4"/>
    </row>
    <row r="369" ht="14.25" customHeight="1">
      <c r="A369" s="3"/>
      <c r="B369" s="4"/>
    </row>
    <row r="370" ht="14.25" customHeight="1">
      <c r="A370" s="3"/>
      <c r="B370" s="4"/>
    </row>
    <row r="371" ht="14.25" customHeight="1">
      <c r="A371" s="3"/>
      <c r="B371" s="4"/>
    </row>
    <row r="372" ht="14.25" customHeight="1">
      <c r="A372" s="3"/>
      <c r="B372" s="4"/>
    </row>
    <row r="373" ht="14.25" customHeight="1">
      <c r="A373" s="3"/>
      <c r="B373" s="4"/>
    </row>
    <row r="374" ht="14.25" customHeight="1">
      <c r="A374" s="3"/>
      <c r="B374" s="4"/>
    </row>
    <row r="375" ht="14.25" customHeight="1">
      <c r="A375" s="3"/>
      <c r="B375" s="4"/>
    </row>
    <row r="376" ht="14.25" customHeight="1">
      <c r="A376" s="3"/>
      <c r="B376" s="4"/>
    </row>
    <row r="377" ht="14.25" customHeight="1">
      <c r="A377" s="3"/>
      <c r="B377" s="4"/>
    </row>
    <row r="378" ht="14.25" customHeight="1">
      <c r="A378" s="3"/>
      <c r="B378" s="4"/>
    </row>
    <row r="379" ht="14.25" customHeight="1">
      <c r="A379" s="3"/>
      <c r="B379" s="4"/>
    </row>
    <row r="380" ht="14.25" customHeight="1">
      <c r="A380" s="3"/>
      <c r="B380" s="4"/>
    </row>
    <row r="381" ht="14.25" customHeight="1">
      <c r="A381" s="3"/>
      <c r="B381" s="4"/>
    </row>
    <row r="382" ht="14.25" customHeight="1">
      <c r="A382" s="3"/>
      <c r="B382" s="4"/>
    </row>
    <row r="383" ht="14.25" customHeight="1">
      <c r="A383" s="3"/>
      <c r="B383" s="4"/>
    </row>
    <row r="384" ht="14.25" customHeight="1">
      <c r="A384" s="3"/>
      <c r="B384" s="4"/>
    </row>
    <row r="385" ht="14.25" customHeight="1">
      <c r="A385" s="3"/>
      <c r="B385" s="4"/>
    </row>
    <row r="386" ht="14.25" customHeight="1">
      <c r="A386" s="3"/>
      <c r="B386" s="4"/>
    </row>
    <row r="387" ht="14.25" customHeight="1">
      <c r="A387" s="3"/>
      <c r="B387" s="4"/>
    </row>
    <row r="388" ht="14.25" customHeight="1">
      <c r="A388" s="3"/>
      <c r="B388" s="4"/>
    </row>
    <row r="389" ht="14.25" customHeight="1">
      <c r="A389" s="3"/>
      <c r="B389" s="4"/>
    </row>
    <row r="390" ht="14.25" customHeight="1">
      <c r="A390" s="3"/>
      <c r="B390" s="4"/>
    </row>
    <row r="391" ht="14.25" customHeight="1">
      <c r="A391" s="3"/>
      <c r="B391" s="4"/>
    </row>
    <row r="392" ht="14.25" customHeight="1">
      <c r="A392" s="3"/>
      <c r="B392" s="4"/>
    </row>
    <row r="393" ht="14.25" customHeight="1">
      <c r="A393" s="3"/>
      <c r="B393" s="4"/>
    </row>
    <row r="394" ht="14.25" customHeight="1">
      <c r="A394" s="3"/>
      <c r="B394" s="4"/>
    </row>
    <row r="395" ht="14.25" customHeight="1">
      <c r="A395" s="3"/>
      <c r="B395" s="4"/>
    </row>
    <row r="396" ht="14.25" customHeight="1">
      <c r="A396" s="3"/>
      <c r="B396" s="4"/>
    </row>
    <row r="397" ht="14.25" customHeight="1">
      <c r="A397" s="3"/>
      <c r="B397" s="4"/>
    </row>
    <row r="398" ht="14.25" customHeight="1">
      <c r="A398" s="3"/>
      <c r="B398" s="4"/>
    </row>
    <row r="399" ht="14.25" customHeight="1">
      <c r="A399" s="3"/>
      <c r="B399" s="4"/>
    </row>
    <row r="400" ht="14.25" customHeight="1">
      <c r="A400" s="3"/>
      <c r="B400" s="4"/>
    </row>
    <row r="401" ht="14.25" customHeight="1">
      <c r="A401" s="3"/>
      <c r="B401" s="4"/>
    </row>
    <row r="402" ht="14.25" customHeight="1">
      <c r="A402" s="3"/>
      <c r="B402" s="4"/>
    </row>
    <row r="403" ht="14.25" customHeight="1">
      <c r="A403" s="3"/>
      <c r="B403" s="4"/>
    </row>
    <row r="404" ht="14.25" customHeight="1">
      <c r="A404" s="3"/>
      <c r="B404" s="4"/>
    </row>
    <row r="405" ht="14.25" customHeight="1">
      <c r="A405" s="3"/>
      <c r="B405" s="4"/>
    </row>
    <row r="406" ht="14.25" customHeight="1">
      <c r="A406" s="3"/>
      <c r="B406" s="4"/>
    </row>
    <row r="407" ht="14.25" customHeight="1">
      <c r="A407" s="3"/>
      <c r="B407" s="4"/>
    </row>
    <row r="408" ht="14.25" customHeight="1">
      <c r="A408" s="3"/>
      <c r="B408" s="4"/>
    </row>
    <row r="409" ht="14.25" customHeight="1">
      <c r="A409" s="3"/>
      <c r="B409" s="4"/>
    </row>
    <row r="410" ht="14.25" customHeight="1">
      <c r="A410" s="3"/>
      <c r="B410" s="4"/>
    </row>
    <row r="411" ht="14.25" customHeight="1">
      <c r="A411" s="3"/>
      <c r="B411" s="4"/>
    </row>
    <row r="412" ht="14.25" customHeight="1">
      <c r="A412" s="3"/>
      <c r="B412" s="4"/>
    </row>
    <row r="413" ht="14.25" customHeight="1">
      <c r="A413" s="3"/>
      <c r="B413" s="4"/>
    </row>
    <row r="414" ht="14.25" customHeight="1">
      <c r="A414" s="3"/>
      <c r="B414" s="4"/>
    </row>
    <row r="415" ht="14.25" customHeight="1">
      <c r="A415" s="3"/>
      <c r="B415" s="4"/>
    </row>
    <row r="416" ht="14.25" customHeight="1">
      <c r="A416" s="3"/>
      <c r="B416" s="4"/>
    </row>
    <row r="417" ht="14.25" customHeight="1">
      <c r="A417" s="3"/>
      <c r="B417" s="4"/>
    </row>
    <row r="418" ht="14.25" customHeight="1">
      <c r="A418" s="3"/>
      <c r="B418" s="4"/>
    </row>
    <row r="419" ht="14.25" customHeight="1">
      <c r="A419" s="3"/>
      <c r="B419" s="4"/>
    </row>
    <row r="420" ht="14.25" customHeight="1">
      <c r="A420" s="3"/>
      <c r="B420" s="4"/>
    </row>
    <row r="421" ht="14.25" customHeight="1">
      <c r="A421" s="3"/>
      <c r="B421" s="4"/>
    </row>
    <row r="422" ht="14.25" customHeight="1">
      <c r="A422" s="3"/>
      <c r="B422" s="4"/>
    </row>
    <row r="423" ht="14.25" customHeight="1">
      <c r="A423" s="3"/>
      <c r="B423" s="4"/>
    </row>
    <row r="424" ht="14.25" customHeight="1">
      <c r="A424" s="3"/>
      <c r="B424" s="4"/>
    </row>
    <row r="425" ht="14.25" customHeight="1">
      <c r="A425" s="3"/>
      <c r="B425" s="4"/>
    </row>
    <row r="426" ht="15.75" customHeight="1">
      <c r="A426" s="3"/>
      <c r="B426" s="4"/>
    </row>
    <row r="427" ht="15.75" customHeight="1">
      <c r="A427" s="3"/>
      <c r="B427" s="4"/>
    </row>
    <row r="428" ht="15.75" customHeight="1">
      <c r="A428" s="3"/>
      <c r="B428" s="4"/>
    </row>
    <row r="429" ht="15.75" customHeight="1">
      <c r="A429" s="3"/>
      <c r="B429" s="4"/>
    </row>
    <row r="430" ht="15.75" customHeight="1">
      <c r="A430" s="3"/>
      <c r="B430" s="4"/>
    </row>
    <row r="431" ht="15.75" customHeight="1">
      <c r="A431" s="3"/>
      <c r="B431" s="4"/>
    </row>
    <row r="432" ht="15.75" customHeight="1">
      <c r="A432" s="3"/>
      <c r="B432" s="4"/>
    </row>
    <row r="433" ht="15.75" customHeight="1">
      <c r="A433" s="3"/>
      <c r="B433" s="4"/>
    </row>
    <row r="434" ht="15.75" customHeight="1">
      <c r="A434" s="3"/>
      <c r="B434" s="4"/>
    </row>
    <row r="435" ht="15.75" customHeight="1">
      <c r="A435" s="3"/>
      <c r="B435" s="4"/>
    </row>
    <row r="436" ht="15.75" customHeight="1">
      <c r="A436" s="3"/>
      <c r="B436" s="4"/>
    </row>
    <row r="437" ht="15.75" customHeight="1">
      <c r="A437" s="3"/>
      <c r="B437" s="4"/>
    </row>
    <row r="438" ht="15.75" customHeight="1">
      <c r="A438" s="3"/>
      <c r="B438" s="4"/>
    </row>
    <row r="439" ht="15.75" customHeight="1">
      <c r="A439" s="3"/>
      <c r="B439" s="4"/>
    </row>
    <row r="440" ht="15.75" customHeight="1">
      <c r="A440" s="3"/>
      <c r="B440" s="4"/>
    </row>
    <row r="441" ht="15.75" customHeight="1">
      <c r="A441" s="3"/>
      <c r="B441" s="4"/>
    </row>
    <row r="442" ht="15.75" customHeight="1">
      <c r="A442" s="3"/>
      <c r="B442" s="4"/>
    </row>
    <row r="443" ht="15.75" customHeight="1">
      <c r="A443" s="3"/>
      <c r="B443" s="4"/>
    </row>
    <row r="444" ht="15.75" customHeight="1">
      <c r="A444" s="3"/>
      <c r="B444" s="4"/>
    </row>
    <row r="445" ht="15.75" customHeight="1">
      <c r="A445" s="3"/>
      <c r="B445" s="4"/>
    </row>
    <row r="446" ht="15.75" customHeight="1">
      <c r="A446" s="3"/>
      <c r="B446" s="4"/>
    </row>
    <row r="447" ht="15.75" customHeight="1">
      <c r="A447" s="3"/>
      <c r="B447" s="4"/>
    </row>
    <row r="448" ht="15.75" customHeight="1">
      <c r="A448" s="3"/>
      <c r="B448" s="4"/>
    </row>
    <row r="449" ht="15.75" customHeight="1">
      <c r="A449" s="3"/>
      <c r="B449" s="4"/>
    </row>
    <row r="450" ht="15.75" customHeight="1">
      <c r="A450" s="3"/>
      <c r="B450" s="4"/>
    </row>
    <row r="451" ht="15.75" customHeight="1">
      <c r="A451" s="3"/>
      <c r="B451" s="4"/>
    </row>
    <row r="452" ht="15.75" customHeight="1">
      <c r="A452" s="3"/>
      <c r="B452" s="4"/>
    </row>
    <row r="453" ht="15.75" customHeight="1">
      <c r="A453" s="3"/>
      <c r="B453" s="4"/>
    </row>
    <row r="454" ht="15.75" customHeight="1">
      <c r="A454" s="3"/>
      <c r="B454" s="4"/>
    </row>
    <row r="455" ht="15.75" customHeight="1">
      <c r="A455" s="3"/>
      <c r="B455" s="4"/>
    </row>
    <row r="456" ht="15.75" customHeight="1">
      <c r="A456" s="3"/>
      <c r="B456" s="4"/>
    </row>
    <row r="457" ht="15.75" customHeight="1">
      <c r="A457" s="3"/>
      <c r="B457" s="4"/>
    </row>
    <row r="458" ht="15.75" customHeight="1">
      <c r="A458" s="3"/>
      <c r="B458" s="4"/>
    </row>
    <row r="459" ht="15.75" customHeight="1">
      <c r="A459" s="3"/>
      <c r="B459" s="4"/>
    </row>
    <row r="460" ht="15.75" customHeight="1">
      <c r="A460" s="3"/>
      <c r="B460" s="4"/>
    </row>
    <row r="461" ht="15.75" customHeight="1">
      <c r="A461" s="3"/>
      <c r="B461" s="4"/>
    </row>
    <row r="462" ht="15.75" customHeight="1">
      <c r="A462" s="3"/>
      <c r="B462" s="4"/>
    </row>
    <row r="463" ht="15.75" customHeight="1">
      <c r="A463" s="3"/>
      <c r="B463" s="4"/>
    </row>
    <row r="464" ht="15.75" customHeight="1">
      <c r="A464" s="3"/>
      <c r="B464" s="4"/>
    </row>
    <row r="465" ht="15.75" customHeight="1">
      <c r="A465" s="3"/>
      <c r="B465" s="4"/>
    </row>
    <row r="466" ht="15.75" customHeight="1">
      <c r="A466" s="3"/>
      <c r="B466" s="4"/>
    </row>
    <row r="467" ht="15.75" customHeight="1">
      <c r="A467" s="3"/>
      <c r="B467" s="4"/>
    </row>
    <row r="468" ht="15.75" customHeight="1">
      <c r="A468" s="3"/>
      <c r="B468" s="4"/>
    </row>
    <row r="469" ht="15.75" customHeight="1">
      <c r="A469" s="3"/>
      <c r="B469" s="4"/>
    </row>
    <row r="470" ht="15.75" customHeight="1">
      <c r="A470" s="3"/>
      <c r="B470" s="4"/>
    </row>
    <row r="471" ht="15.75" customHeight="1">
      <c r="A471" s="3"/>
      <c r="B471" s="4"/>
    </row>
    <row r="472" ht="15.75" customHeight="1">
      <c r="A472" s="3"/>
      <c r="B472" s="4"/>
    </row>
    <row r="473" ht="15.75" customHeight="1">
      <c r="A473" s="3"/>
      <c r="B473" s="4"/>
    </row>
    <row r="474" ht="15.75" customHeight="1">
      <c r="A474" s="3"/>
      <c r="B474" s="4"/>
    </row>
    <row r="475" ht="15.75" customHeight="1">
      <c r="A475" s="3"/>
      <c r="B475" s="4"/>
    </row>
    <row r="476" ht="15.75" customHeight="1">
      <c r="A476" s="3"/>
      <c r="B476" s="4"/>
    </row>
    <row r="477" ht="15.75" customHeight="1">
      <c r="A477" s="3"/>
      <c r="B477" s="4"/>
    </row>
    <row r="478" ht="15.75" customHeight="1">
      <c r="A478" s="3"/>
      <c r="B478" s="4"/>
    </row>
    <row r="479" ht="15.75" customHeight="1">
      <c r="A479" s="3"/>
      <c r="B479" s="4"/>
    </row>
    <row r="480" ht="15.75" customHeight="1">
      <c r="A480" s="3"/>
      <c r="B480" s="4"/>
    </row>
    <row r="481" ht="15.75" customHeight="1">
      <c r="A481" s="3"/>
      <c r="B481" s="4"/>
    </row>
    <row r="482" ht="15.75" customHeight="1">
      <c r="A482" s="3"/>
      <c r="B482" s="4"/>
    </row>
    <row r="483" ht="15.75" customHeight="1">
      <c r="A483" s="3"/>
      <c r="B483" s="4"/>
    </row>
    <row r="484" ht="15.75" customHeight="1">
      <c r="A484" s="3"/>
      <c r="B484" s="4"/>
    </row>
    <row r="485" ht="15.75" customHeight="1">
      <c r="A485" s="3"/>
      <c r="B485" s="4"/>
    </row>
    <row r="486" ht="15.75" customHeight="1">
      <c r="A486" s="3"/>
      <c r="B486" s="4"/>
    </row>
    <row r="487" ht="15.75" customHeight="1">
      <c r="A487" s="3"/>
      <c r="B487" s="4"/>
    </row>
    <row r="488" ht="15.75" customHeight="1">
      <c r="A488" s="3"/>
      <c r="B488" s="4"/>
    </row>
    <row r="489" ht="15.75" customHeight="1">
      <c r="A489" s="3"/>
      <c r="B489" s="4"/>
    </row>
    <row r="490" ht="15.75" customHeight="1">
      <c r="A490" s="3"/>
      <c r="B490" s="4"/>
    </row>
    <row r="491" ht="15.75" customHeight="1">
      <c r="A491" s="3"/>
      <c r="B491" s="4"/>
    </row>
    <row r="492" ht="15.75" customHeight="1">
      <c r="A492" s="3"/>
      <c r="B492" s="4"/>
    </row>
    <row r="493" ht="15.75" customHeight="1">
      <c r="A493" s="3"/>
      <c r="B493" s="4"/>
    </row>
    <row r="494" ht="15.75" customHeight="1">
      <c r="A494" s="3"/>
      <c r="B494" s="4"/>
    </row>
    <row r="495" ht="15.75" customHeight="1">
      <c r="A495" s="3"/>
      <c r="B495" s="4"/>
    </row>
    <row r="496" ht="15.75" customHeight="1">
      <c r="A496" s="3"/>
      <c r="B496" s="4"/>
    </row>
    <row r="497" ht="15.75" customHeight="1">
      <c r="A497" s="3"/>
      <c r="B497" s="4"/>
    </row>
    <row r="498" ht="15.75" customHeight="1">
      <c r="A498" s="3"/>
      <c r="B498" s="4"/>
    </row>
    <row r="499" ht="15.75" customHeight="1">
      <c r="A499" s="3"/>
      <c r="B499" s="4"/>
    </row>
    <row r="500" ht="15.75" customHeight="1">
      <c r="A500" s="3"/>
      <c r="B500" s="4"/>
    </row>
    <row r="501" ht="15.75" customHeight="1">
      <c r="A501" s="3"/>
      <c r="B501" s="4"/>
    </row>
    <row r="502" ht="15.75" customHeight="1">
      <c r="A502" s="3"/>
      <c r="B502" s="4"/>
    </row>
    <row r="503" ht="15.75" customHeight="1">
      <c r="A503" s="3"/>
      <c r="B503" s="4"/>
    </row>
    <row r="504" ht="15.75" customHeight="1">
      <c r="A504" s="3"/>
      <c r="B504" s="4"/>
    </row>
    <row r="505" ht="15.75" customHeight="1">
      <c r="A505" s="3"/>
      <c r="B505" s="4"/>
    </row>
    <row r="506" ht="15.75" customHeight="1">
      <c r="A506" s="3"/>
      <c r="B506" s="4"/>
    </row>
    <row r="507" ht="15.75" customHeight="1">
      <c r="A507" s="3"/>
      <c r="B507" s="4"/>
    </row>
    <row r="508" ht="15.75" customHeight="1">
      <c r="A508" s="3"/>
      <c r="B508" s="4"/>
    </row>
    <row r="509" ht="15.75" customHeight="1">
      <c r="A509" s="3"/>
      <c r="B509" s="4"/>
    </row>
    <row r="510" ht="15.75" customHeight="1">
      <c r="A510" s="3"/>
      <c r="B510" s="4"/>
    </row>
    <row r="511" ht="15.75" customHeight="1">
      <c r="A511" s="3"/>
      <c r="B511" s="4"/>
    </row>
    <row r="512" ht="15.75" customHeight="1">
      <c r="A512" s="3"/>
      <c r="B512" s="4"/>
    </row>
    <row r="513" ht="15.75" customHeight="1">
      <c r="A513" s="3"/>
      <c r="B513" s="4"/>
    </row>
    <row r="514" ht="15.75" customHeight="1">
      <c r="A514" s="3"/>
      <c r="B514" s="4"/>
    </row>
    <row r="515" ht="15.75" customHeight="1">
      <c r="A515" s="3"/>
      <c r="B515" s="4"/>
    </row>
    <row r="516" ht="15.75" customHeight="1">
      <c r="A516" s="3"/>
      <c r="B516" s="4"/>
    </row>
    <row r="517" ht="15.75" customHeight="1">
      <c r="A517" s="3"/>
      <c r="B517" s="4"/>
    </row>
    <row r="518" ht="15.75" customHeight="1">
      <c r="A518" s="3"/>
      <c r="B518" s="4"/>
    </row>
    <row r="519" ht="15.75" customHeight="1">
      <c r="A519" s="3"/>
      <c r="B519" s="4"/>
    </row>
    <row r="520" ht="15.75" customHeight="1">
      <c r="A520" s="3"/>
      <c r="B520" s="4"/>
    </row>
    <row r="521" ht="15.75" customHeight="1">
      <c r="A521" s="3"/>
      <c r="B521" s="4"/>
    </row>
    <row r="522" ht="15.75" customHeight="1">
      <c r="A522" s="3"/>
      <c r="B522" s="4"/>
    </row>
    <row r="523" ht="15.75" customHeight="1">
      <c r="A523" s="3"/>
      <c r="B523" s="4"/>
    </row>
    <row r="524" ht="15.75" customHeight="1">
      <c r="A524" s="3"/>
      <c r="B524" s="4"/>
    </row>
    <row r="525" ht="15.75" customHeight="1">
      <c r="A525" s="3"/>
      <c r="B525" s="4"/>
    </row>
    <row r="526" ht="15.75" customHeight="1">
      <c r="A526" s="3"/>
      <c r="B526" s="4"/>
    </row>
    <row r="527" ht="15.75" customHeight="1">
      <c r="A527" s="3"/>
      <c r="B527" s="4"/>
    </row>
    <row r="528" ht="15.75" customHeight="1">
      <c r="A528" s="3"/>
      <c r="B528" s="4"/>
    </row>
    <row r="529" ht="15.75" customHeight="1">
      <c r="A529" s="3"/>
      <c r="B529" s="4"/>
    </row>
    <row r="530" ht="15.75" customHeight="1">
      <c r="A530" s="3"/>
      <c r="B530" s="4"/>
    </row>
    <row r="531" ht="15.75" customHeight="1">
      <c r="A531" s="3"/>
      <c r="B531" s="4"/>
    </row>
    <row r="532" ht="15.75" customHeight="1">
      <c r="A532" s="3"/>
      <c r="B532" s="4"/>
    </row>
    <row r="533" ht="15.75" customHeight="1">
      <c r="A533" s="3"/>
      <c r="B533" s="4"/>
    </row>
    <row r="534" ht="15.75" customHeight="1">
      <c r="A534" s="3"/>
      <c r="B534" s="4"/>
    </row>
    <row r="535" ht="15.75" customHeight="1">
      <c r="A535" s="3"/>
      <c r="B535" s="4"/>
    </row>
    <row r="536" ht="15.75" customHeight="1">
      <c r="A536" s="3"/>
      <c r="B536" s="4"/>
    </row>
    <row r="537" ht="15.75" customHeight="1">
      <c r="A537" s="3"/>
      <c r="B537" s="4"/>
    </row>
    <row r="538" ht="15.75" customHeight="1">
      <c r="A538" s="3"/>
      <c r="B538" s="4"/>
    </row>
    <row r="539" ht="15.75" customHeight="1">
      <c r="A539" s="3"/>
      <c r="B539" s="4"/>
    </row>
    <row r="540" ht="15.75" customHeight="1">
      <c r="A540" s="3"/>
      <c r="B540" s="4"/>
    </row>
    <row r="541" ht="15.75" customHeight="1">
      <c r="A541" s="3"/>
      <c r="B541" s="4"/>
    </row>
    <row r="542" ht="15.75" customHeight="1">
      <c r="A542" s="3"/>
      <c r="B542" s="4"/>
    </row>
    <row r="543" ht="15.75" customHeight="1">
      <c r="A543" s="3"/>
      <c r="B543" s="4"/>
    </row>
    <row r="544" ht="15.75" customHeight="1">
      <c r="A544" s="3"/>
      <c r="B544" s="4"/>
    </row>
    <row r="545" ht="15.75" customHeight="1">
      <c r="A545" s="3"/>
      <c r="B545" s="4"/>
    </row>
    <row r="546" ht="15.75" customHeight="1">
      <c r="A546" s="3"/>
      <c r="B546" s="4"/>
    </row>
    <row r="547" ht="15.75" customHeight="1">
      <c r="A547" s="3"/>
      <c r="B547" s="4"/>
    </row>
    <row r="548" ht="15.75" customHeight="1">
      <c r="A548" s="3"/>
      <c r="B548" s="4"/>
    </row>
    <row r="549" ht="15.75" customHeight="1">
      <c r="A549" s="3"/>
      <c r="B549" s="4"/>
    </row>
    <row r="550" ht="15.75" customHeight="1">
      <c r="A550" s="3"/>
      <c r="B550" s="4"/>
    </row>
    <row r="551" ht="15.75" customHeight="1">
      <c r="A551" s="3"/>
      <c r="B551" s="4"/>
    </row>
    <row r="552" ht="15.75" customHeight="1">
      <c r="A552" s="3"/>
      <c r="B552" s="4"/>
    </row>
    <row r="553" ht="15.75" customHeight="1">
      <c r="A553" s="3"/>
      <c r="B553" s="4"/>
    </row>
    <row r="554" ht="15.75" customHeight="1">
      <c r="A554" s="3"/>
      <c r="B554" s="4"/>
    </row>
    <row r="555" ht="15.75" customHeight="1">
      <c r="A555" s="3"/>
      <c r="B555" s="4"/>
    </row>
    <row r="556" ht="15.75" customHeight="1">
      <c r="A556" s="3"/>
      <c r="B556" s="4"/>
    </row>
    <row r="557" ht="15.75" customHeight="1">
      <c r="A557" s="3"/>
      <c r="B557" s="4"/>
    </row>
    <row r="558" ht="15.75" customHeight="1">
      <c r="A558" s="3"/>
      <c r="B558" s="4"/>
    </row>
    <row r="559" ht="15.75" customHeight="1">
      <c r="A559" s="3"/>
      <c r="B559" s="4"/>
    </row>
    <row r="560" ht="15.75" customHeight="1">
      <c r="A560" s="3"/>
      <c r="B560" s="4"/>
    </row>
    <row r="561" ht="15.75" customHeight="1">
      <c r="A561" s="3"/>
      <c r="B561" s="4"/>
    </row>
    <row r="562" ht="15.75" customHeight="1">
      <c r="A562" s="3"/>
      <c r="B562" s="4"/>
    </row>
    <row r="563" ht="15.75" customHeight="1">
      <c r="A563" s="3"/>
      <c r="B563" s="4"/>
    </row>
    <row r="564" ht="15.75" customHeight="1">
      <c r="A564" s="3"/>
      <c r="B564" s="4"/>
    </row>
    <row r="565" ht="15.75" customHeight="1">
      <c r="A565" s="3"/>
      <c r="B565" s="4"/>
    </row>
    <row r="566" ht="15.75" customHeight="1">
      <c r="A566" s="3"/>
      <c r="B566" s="4"/>
    </row>
    <row r="567" ht="15.75" customHeight="1">
      <c r="A567" s="3"/>
      <c r="B567" s="4"/>
    </row>
    <row r="568" ht="15.75" customHeight="1">
      <c r="A568" s="3"/>
      <c r="B568" s="4"/>
    </row>
    <row r="569" ht="15.75" customHeight="1">
      <c r="A569" s="3"/>
      <c r="B569" s="4"/>
    </row>
    <row r="570" ht="15.75" customHeight="1">
      <c r="A570" s="3"/>
      <c r="B570" s="4"/>
    </row>
    <row r="571" ht="15.75" customHeight="1">
      <c r="A571" s="3"/>
      <c r="B571" s="4"/>
    </row>
    <row r="572" ht="15.75" customHeight="1">
      <c r="A572" s="3"/>
      <c r="B572" s="4"/>
    </row>
    <row r="573" ht="15.75" customHeight="1">
      <c r="A573" s="3"/>
      <c r="B573" s="4"/>
    </row>
    <row r="574" ht="15.75" customHeight="1">
      <c r="A574" s="3"/>
      <c r="B574" s="4"/>
    </row>
    <row r="575" ht="15.75" customHeight="1">
      <c r="A575" s="3"/>
      <c r="B575" s="4"/>
    </row>
    <row r="576" ht="15.75" customHeight="1">
      <c r="A576" s="3"/>
      <c r="B576" s="4"/>
    </row>
    <row r="577" ht="15.75" customHeight="1">
      <c r="A577" s="3"/>
      <c r="B577" s="4"/>
    </row>
    <row r="578" ht="15.75" customHeight="1">
      <c r="A578" s="3"/>
      <c r="B578" s="4"/>
    </row>
    <row r="579" ht="15.75" customHeight="1">
      <c r="A579" s="3"/>
      <c r="B579" s="4"/>
    </row>
    <row r="580" ht="15.75" customHeight="1">
      <c r="A580" s="3"/>
      <c r="B580" s="4"/>
    </row>
    <row r="581" ht="15.75" customHeight="1">
      <c r="A581" s="3"/>
      <c r="B581" s="4"/>
    </row>
    <row r="582" ht="15.75" customHeight="1">
      <c r="A582" s="3"/>
      <c r="B582" s="4"/>
    </row>
    <row r="583" ht="15.75" customHeight="1">
      <c r="A583" s="3"/>
      <c r="B583" s="4"/>
    </row>
    <row r="584" ht="15.75" customHeight="1">
      <c r="A584" s="3"/>
      <c r="B584" s="4"/>
    </row>
    <row r="585" ht="15.75" customHeight="1">
      <c r="A585" s="3"/>
      <c r="B585" s="4"/>
    </row>
    <row r="586" ht="15.75" customHeight="1">
      <c r="A586" s="3"/>
      <c r="B586" s="4"/>
    </row>
    <row r="587" ht="15.75" customHeight="1">
      <c r="A587" s="3"/>
      <c r="B587" s="4"/>
    </row>
    <row r="588" ht="15.75" customHeight="1">
      <c r="A588" s="3"/>
      <c r="B588" s="4"/>
    </row>
    <row r="589" ht="15.75" customHeight="1">
      <c r="A589" s="3"/>
      <c r="B589" s="4"/>
    </row>
    <row r="590" ht="15.75" customHeight="1">
      <c r="A590" s="3"/>
      <c r="B590" s="4"/>
    </row>
    <row r="591" ht="15.75" customHeight="1">
      <c r="A591" s="3"/>
      <c r="B591" s="4"/>
    </row>
    <row r="592" ht="15.75" customHeight="1">
      <c r="A592" s="3"/>
      <c r="B592" s="4"/>
    </row>
    <row r="593" ht="15.75" customHeight="1">
      <c r="A593" s="3"/>
      <c r="B593" s="4"/>
    </row>
    <row r="594" ht="15.75" customHeight="1">
      <c r="A594" s="3"/>
      <c r="B594" s="4"/>
    </row>
    <row r="595" ht="15.75" customHeight="1">
      <c r="A595" s="3"/>
      <c r="B595" s="4"/>
    </row>
    <row r="596" ht="15.75" customHeight="1">
      <c r="A596" s="3"/>
      <c r="B596" s="4"/>
    </row>
    <row r="597" ht="15.75" customHeight="1">
      <c r="A597" s="3"/>
      <c r="B597" s="4"/>
    </row>
    <row r="598" ht="15.75" customHeight="1">
      <c r="A598" s="3"/>
      <c r="B598" s="4"/>
    </row>
    <row r="599" ht="15.75" customHeight="1">
      <c r="A599" s="3"/>
      <c r="B599" s="4"/>
    </row>
    <row r="600" ht="15.75" customHeight="1">
      <c r="A600" s="3"/>
      <c r="B600" s="4"/>
    </row>
    <row r="601" ht="15.75" customHeight="1">
      <c r="A601" s="3"/>
      <c r="B601" s="4"/>
    </row>
    <row r="602" ht="15.75" customHeight="1">
      <c r="A602" s="3"/>
      <c r="B602" s="4"/>
    </row>
    <row r="603" ht="15.75" customHeight="1">
      <c r="A603" s="3"/>
      <c r="B603" s="4"/>
    </row>
    <row r="604" ht="15.75" customHeight="1">
      <c r="A604" s="3"/>
      <c r="B604" s="4"/>
    </row>
    <row r="605" ht="15.75" customHeight="1">
      <c r="A605" s="3"/>
      <c r="B605" s="4"/>
    </row>
    <row r="606" ht="15.75" customHeight="1">
      <c r="A606" s="3"/>
      <c r="B606" s="4"/>
    </row>
    <row r="607" ht="15.75" customHeight="1">
      <c r="A607" s="3"/>
      <c r="B607" s="4"/>
    </row>
    <row r="608" ht="15.75" customHeight="1">
      <c r="A608" s="3"/>
      <c r="B608" s="4"/>
    </row>
    <row r="609" ht="15.75" customHeight="1">
      <c r="A609" s="3"/>
      <c r="B609" s="4"/>
    </row>
    <row r="610" ht="15.75" customHeight="1">
      <c r="A610" s="3"/>
      <c r="B610" s="4"/>
    </row>
    <row r="611" ht="15.75" customHeight="1">
      <c r="A611" s="3"/>
      <c r="B611" s="4"/>
    </row>
    <row r="612" ht="15.75" customHeight="1">
      <c r="A612" s="3"/>
      <c r="B612" s="4"/>
    </row>
    <row r="613" ht="15.75" customHeight="1">
      <c r="A613" s="3"/>
      <c r="B613" s="4"/>
    </row>
    <row r="614" ht="15.75" customHeight="1">
      <c r="A614" s="3"/>
      <c r="B614" s="4"/>
    </row>
    <row r="615" ht="15.75" customHeight="1">
      <c r="A615" s="3"/>
      <c r="B615" s="4"/>
    </row>
    <row r="616" ht="15.75" customHeight="1">
      <c r="A616" s="3"/>
      <c r="B616" s="4"/>
    </row>
    <row r="617" ht="15.75" customHeight="1">
      <c r="A617" s="3"/>
      <c r="B617" s="4"/>
    </row>
    <row r="618" ht="15.75" customHeight="1">
      <c r="A618" s="3"/>
      <c r="B618" s="4"/>
    </row>
    <row r="619" ht="15.75" customHeight="1">
      <c r="A619" s="3"/>
      <c r="B619" s="4"/>
    </row>
    <row r="620" ht="15.75" customHeight="1">
      <c r="A620" s="3"/>
      <c r="B620" s="4"/>
    </row>
    <row r="621" ht="15.75" customHeight="1">
      <c r="A621" s="3"/>
      <c r="B621" s="4"/>
    </row>
    <row r="622" ht="15.75" customHeight="1">
      <c r="A622" s="3"/>
      <c r="B622" s="4"/>
    </row>
    <row r="623" ht="15.75" customHeight="1">
      <c r="A623" s="3"/>
      <c r="B623" s="4"/>
    </row>
    <row r="624" ht="15.75" customHeight="1">
      <c r="A624" s="3"/>
      <c r="B624" s="4"/>
    </row>
    <row r="625" ht="15.75" customHeight="1">
      <c r="A625" s="3"/>
      <c r="B625" s="4"/>
    </row>
    <row r="626" ht="15.75" customHeight="1">
      <c r="A626" s="3"/>
      <c r="B626" s="4"/>
    </row>
    <row r="627" ht="15.75" customHeight="1">
      <c r="A627" s="3"/>
      <c r="B627" s="4"/>
    </row>
    <row r="628" ht="15.75" customHeight="1">
      <c r="A628" s="3"/>
      <c r="B628" s="4"/>
    </row>
    <row r="629" ht="15.75" customHeight="1">
      <c r="A629" s="3"/>
      <c r="B629" s="4"/>
    </row>
    <row r="630" ht="15.75" customHeight="1">
      <c r="A630" s="3"/>
      <c r="B630" s="4"/>
    </row>
    <row r="631" ht="15.75" customHeight="1">
      <c r="A631" s="3"/>
      <c r="B631" s="4"/>
    </row>
    <row r="632" ht="15.75" customHeight="1">
      <c r="A632" s="3"/>
      <c r="B632" s="4"/>
    </row>
    <row r="633" ht="15.75" customHeight="1">
      <c r="A633" s="3"/>
      <c r="B633" s="4"/>
    </row>
    <row r="634" ht="15.75" customHeight="1">
      <c r="A634" s="3"/>
      <c r="B634" s="4"/>
    </row>
    <row r="635" ht="15.75" customHeight="1">
      <c r="A635" s="3"/>
      <c r="B635" s="4"/>
    </row>
    <row r="636" ht="15.75" customHeight="1">
      <c r="A636" s="3"/>
      <c r="B636" s="4"/>
    </row>
    <row r="637" ht="15.75" customHeight="1">
      <c r="A637" s="3"/>
      <c r="B637" s="4"/>
    </row>
    <row r="638" ht="15.75" customHeight="1">
      <c r="A638" s="3"/>
      <c r="B638" s="4"/>
    </row>
    <row r="639" ht="15.75" customHeight="1">
      <c r="A639" s="3"/>
      <c r="B639" s="4"/>
    </row>
    <row r="640" ht="15.75" customHeight="1">
      <c r="A640" s="3"/>
      <c r="B640" s="4"/>
    </row>
    <row r="641" ht="15.75" customHeight="1">
      <c r="A641" s="3"/>
      <c r="B641" s="4"/>
    </row>
    <row r="642" ht="15.75" customHeight="1">
      <c r="A642" s="3"/>
      <c r="B642" s="4"/>
    </row>
    <row r="643" ht="15.75" customHeight="1">
      <c r="A643" s="3"/>
      <c r="B643" s="4"/>
    </row>
    <row r="644" ht="15.75" customHeight="1">
      <c r="A644" s="3"/>
      <c r="B644" s="4"/>
    </row>
    <row r="645" ht="15.75" customHeight="1">
      <c r="A645" s="3"/>
      <c r="B645" s="4"/>
    </row>
    <row r="646" ht="15.75" customHeight="1">
      <c r="A646" s="3"/>
      <c r="B646" s="4"/>
    </row>
    <row r="647" ht="15.75" customHeight="1">
      <c r="A647" s="3"/>
      <c r="B647" s="4"/>
    </row>
    <row r="648" ht="15.75" customHeight="1">
      <c r="A648" s="3"/>
      <c r="B648" s="4"/>
    </row>
    <row r="649" ht="15.75" customHeight="1">
      <c r="A649" s="3"/>
      <c r="B649" s="4"/>
    </row>
    <row r="650" ht="15.75" customHeight="1">
      <c r="A650" s="3"/>
      <c r="B650" s="4"/>
    </row>
    <row r="651" ht="15.75" customHeight="1">
      <c r="A651" s="3"/>
      <c r="B651" s="4"/>
    </row>
    <row r="652" ht="15.75" customHeight="1">
      <c r="A652" s="3"/>
      <c r="B652" s="4"/>
    </row>
    <row r="653" ht="15.75" customHeight="1">
      <c r="A653" s="3"/>
      <c r="B653" s="4"/>
    </row>
    <row r="654" ht="15.75" customHeight="1">
      <c r="A654" s="3"/>
      <c r="B654" s="4"/>
    </row>
    <row r="655" ht="15.75" customHeight="1">
      <c r="A655" s="3"/>
      <c r="B655" s="4"/>
    </row>
    <row r="656" ht="15.75" customHeight="1">
      <c r="A656" s="3"/>
      <c r="B656" s="4"/>
    </row>
    <row r="657" ht="15.75" customHeight="1">
      <c r="A657" s="3"/>
      <c r="B657" s="4"/>
    </row>
    <row r="658" ht="15.75" customHeight="1">
      <c r="A658" s="3"/>
      <c r="B658" s="4"/>
    </row>
    <row r="659" ht="15.75" customHeight="1">
      <c r="A659" s="3"/>
      <c r="B659" s="4"/>
    </row>
    <row r="660" ht="15.75" customHeight="1">
      <c r="A660" s="3"/>
      <c r="B660" s="4"/>
    </row>
    <row r="661" ht="15.75" customHeight="1">
      <c r="A661" s="3"/>
      <c r="B661" s="4"/>
    </row>
    <row r="662" ht="15.75" customHeight="1">
      <c r="A662" s="3"/>
      <c r="B662" s="4"/>
    </row>
    <row r="663" ht="15.75" customHeight="1">
      <c r="A663" s="3"/>
      <c r="B663" s="4"/>
    </row>
    <row r="664" ht="15.75" customHeight="1">
      <c r="A664" s="3"/>
      <c r="B664" s="4"/>
    </row>
    <row r="665" ht="15.75" customHeight="1">
      <c r="A665" s="3"/>
      <c r="B665" s="4"/>
    </row>
    <row r="666" ht="15.75" customHeight="1">
      <c r="A666" s="3"/>
      <c r="B666" s="4"/>
    </row>
    <row r="667" ht="15.75" customHeight="1">
      <c r="A667" s="3"/>
      <c r="B667" s="4"/>
    </row>
    <row r="668" ht="15.75" customHeight="1">
      <c r="A668" s="3"/>
      <c r="B668" s="4"/>
    </row>
    <row r="669" ht="15.75" customHeight="1">
      <c r="A669" s="3"/>
      <c r="B669" s="4"/>
    </row>
    <row r="670" ht="15.75" customHeight="1">
      <c r="A670" s="3"/>
      <c r="B670" s="4"/>
    </row>
    <row r="671" ht="15.75" customHeight="1">
      <c r="A671" s="3"/>
      <c r="B671" s="4"/>
    </row>
    <row r="672" ht="15.75" customHeight="1">
      <c r="A672" s="3"/>
      <c r="B672" s="4"/>
    </row>
    <row r="673" ht="15.75" customHeight="1">
      <c r="A673" s="3"/>
      <c r="B673" s="4"/>
    </row>
    <row r="674" ht="15.75" customHeight="1">
      <c r="A674" s="3"/>
      <c r="B674" s="4"/>
    </row>
    <row r="675" ht="15.75" customHeight="1">
      <c r="A675" s="3"/>
      <c r="B675" s="4"/>
    </row>
    <row r="676" ht="15.75" customHeight="1">
      <c r="A676" s="3"/>
      <c r="B676" s="4"/>
    </row>
    <row r="677" ht="15.75" customHeight="1">
      <c r="A677" s="3"/>
      <c r="B677" s="4"/>
    </row>
    <row r="678" ht="15.75" customHeight="1">
      <c r="A678" s="3"/>
      <c r="B678" s="4"/>
    </row>
    <row r="679" ht="15.75" customHeight="1">
      <c r="A679" s="3"/>
      <c r="B679" s="4"/>
    </row>
    <row r="680" ht="15.75" customHeight="1">
      <c r="A680" s="3"/>
      <c r="B680" s="4"/>
    </row>
    <row r="681" ht="15.75" customHeight="1">
      <c r="A681" s="3"/>
      <c r="B681" s="4"/>
    </row>
    <row r="682" ht="15.75" customHeight="1">
      <c r="A682" s="3"/>
      <c r="B682" s="4"/>
    </row>
    <row r="683" ht="15.75" customHeight="1">
      <c r="A683" s="3"/>
      <c r="B683" s="4"/>
    </row>
    <row r="684" ht="15.75" customHeight="1">
      <c r="A684" s="3"/>
      <c r="B684" s="4"/>
    </row>
    <row r="685" ht="15.75" customHeight="1">
      <c r="A685" s="3"/>
      <c r="B685" s="4"/>
    </row>
    <row r="686" ht="15.75" customHeight="1">
      <c r="A686" s="3"/>
      <c r="B686" s="4"/>
    </row>
    <row r="687" ht="15.75" customHeight="1">
      <c r="A687" s="3"/>
      <c r="B687" s="4"/>
    </row>
    <row r="688" ht="15.75" customHeight="1">
      <c r="A688" s="3"/>
      <c r="B688" s="4"/>
    </row>
    <row r="689" ht="15.75" customHeight="1">
      <c r="A689" s="3"/>
      <c r="B689" s="4"/>
    </row>
    <row r="690" ht="15.75" customHeight="1">
      <c r="A690" s="3"/>
      <c r="B690" s="4"/>
    </row>
    <row r="691" ht="15.75" customHeight="1">
      <c r="A691" s="3"/>
      <c r="B691" s="4"/>
    </row>
    <row r="692" ht="15.75" customHeight="1">
      <c r="A692" s="3"/>
      <c r="B692" s="4"/>
    </row>
    <row r="693" ht="15.75" customHeight="1">
      <c r="A693" s="3"/>
      <c r="B693" s="4"/>
    </row>
    <row r="694" ht="15.75" customHeight="1">
      <c r="A694" s="3"/>
      <c r="B694" s="4"/>
    </row>
    <row r="695" ht="15.75" customHeight="1">
      <c r="A695" s="3"/>
      <c r="B695" s="4"/>
    </row>
    <row r="696" ht="15.75" customHeight="1">
      <c r="A696" s="3"/>
      <c r="B696" s="4"/>
    </row>
    <row r="697" ht="15.75" customHeight="1">
      <c r="A697" s="3"/>
      <c r="B697" s="4"/>
    </row>
    <row r="698" ht="15.75" customHeight="1">
      <c r="A698" s="3"/>
      <c r="B698" s="4"/>
    </row>
    <row r="699" ht="15.75" customHeight="1">
      <c r="A699" s="3"/>
      <c r="B699" s="4"/>
    </row>
    <row r="700" ht="15.75" customHeight="1">
      <c r="A700" s="3"/>
      <c r="B700" s="4"/>
    </row>
    <row r="701" ht="15.75" customHeight="1">
      <c r="A701" s="3"/>
      <c r="B701" s="4"/>
    </row>
    <row r="702" ht="15.75" customHeight="1">
      <c r="A702" s="3"/>
      <c r="B702" s="4"/>
    </row>
    <row r="703" ht="15.75" customHeight="1">
      <c r="A703" s="3"/>
      <c r="B703" s="4"/>
    </row>
    <row r="704" ht="15.75" customHeight="1">
      <c r="A704" s="3"/>
      <c r="B704" s="4"/>
    </row>
    <row r="705" ht="15.75" customHeight="1">
      <c r="A705" s="3"/>
      <c r="B705" s="4"/>
    </row>
    <row r="706" ht="15.75" customHeight="1">
      <c r="A706" s="3"/>
      <c r="B706" s="4"/>
    </row>
    <row r="707" ht="15.75" customHeight="1">
      <c r="A707" s="3"/>
      <c r="B707" s="4"/>
    </row>
    <row r="708" ht="15.75" customHeight="1">
      <c r="A708" s="3"/>
      <c r="B708" s="4"/>
    </row>
    <row r="709" ht="15.75" customHeight="1">
      <c r="A709" s="3"/>
      <c r="B709" s="4"/>
    </row>
    <row r="710" ht="15.75" customHeight="1">
      <c r="A710" s="3"/>
      <c r="B710" s="4"/>
    </row>
    <row r="711" ht="15.75" customHeight="1">
      <c r="A711" s="3"/>
      <c r="B711" s="4"/>
    </row>
    <row r="712" ht="15.75" customHeight="1">
      <c r="A712" s="3"/>
      <c r="B712" s="4"/>
    </row>
    <row r="713" ht="15.75" customHeight="1">
      <c r="A713" s="3"/>
      <c r="B713" s="4"/>
    </row>
    <row r="714" ht="15.75" customHeight="1">
      <c r="A714" s="3"/>
      <c r="B714" s="4"/>
    </row>
    <row r="715" ht="15.75" customHeight="1">
      <c r="A715" s="3"/>
      <c r="B715" s="4"/>
    </row>
    <row r="716" ht="15.75" customHeight="1">
      <c r="A716" s="3"/>
      <c r="B716" s="4"/>
    </row>
    <row r="717" ht="15.75" customHeight="1">
      <c r="A717" s="3"/>
      <c r="B717" s="4"/>
    </row>
    <row r="718" ht="15.75" customHeight="1">
      <c r="A718" s="3"/>
      <c r="B718" s="4"/>
    </row>
    <row r="719" ht="15.75" customHeight="1">
      <c r="A719" s="3"/>
      <c r="B719" s="4"/>
    </row>
    <row r="720" ht="15.75" customHeight="1">
      <c r="A720" s="3"/>
      <c r="B720" s="4"/>
    </row>
    <row r="721" ht="15.75" customHeight="1">
      <c r="A721" s="3"/>
      <c r="B721" s="4"/>
    </row>
    <row r="722" ht="15.75" customHeight="1">
      <c r="A722" s="3"/>
      <c r="B722" s="4"/>
    </row>
    <row r="723" ht="15.75" customHeight="1">
      <c r="A723" s="3"/>
      <c r="B723" s="4"/>
    </row>
    <row r="724" ht="15.75" customHeight="1">
      <c r="A724" s="3"/>
      <c r="B724" s="4"/>
    </row>
    <row r="725" ht="15.75" customHeight="1">
      <c r="A725" s="3"/>
      <c r="B725" s="4"/>
    </row>
    <row r="726" ht="15.75" customHeight="1">
      <c r="A726" s="3"/>
      <c r="B726" s="4"/>
    </row>
    <row r="727" ht="15.75" customHeight="1">
      <c r="A727" s="3"/>
      <c r="B727" s="4"/>
    </row>
    <row r="728" ht="15.75" customHeight="1">
      <c r="A728" s="3"/>
      <c r="B728" s="4"/>
    </row>
    <row r="729" ht="15.75" customHeight="1">
      <c r="A729" s="3"/>
      <c r="B729" s="4"/>
    </row>
    <row r="730" ht="15.75" customHeight="1">
      <c r="A730" s="3"/>
      <c r="B730" s="4"/>
    </row>
    <row r="731" ht="15.75" customHeight="1">
      <c r="A731" s="3"/>
      <c r="B731" s="4"/>
    </row>
    <row r="732" ht="15.75" customHeight="1">
      <c r="A732" s="3"/>
      <c r="B732" s="4"/>
    </row>
    <row r="733" ht="15.75" customHeight="1">
      <c r="A733" s="3"/>
      <c r="B733" s="4"/>
    </row>
    <row r="734" ht="15.75" customHeight="1">
      <c r="A734" s="3"/>
      <c r="B734" s="4"/>
    </row>
    <row r="735" ht="15.75" customHeight="1">
      <c r="A735" s="3"/>
      <c r="B735" s="4"/>
    </row>
    <row r="736" ht="15.75" customHeight="1">
      <c r="A736" s="3"/>
      <c r="B736" s="4"/>
    </row>
    <row r="737" ht="15.75" customHeight="1">
      <c r="A737" s="3"/>
      <c r="B737" s="4"/>
    </row>
    <row r="738" ht="15.75" customHeight="1">
      <c r="A738" s="3"/>
      <c r="B738" s="4"/>
    </row>
    <row r="739" ht="15.75" customHeight="1">
      <c r="A739" s="3"/>
      <c r="B739" s="4"/>
    </row>
    <row r="740" ht="15.75" customHeight="1">
      <c r="A740" s="3"/>
      <c r="B740" s="4"/>
    </row>
    <row r="741" ht="15.75" customHeight="1">
      <c r="A741" s="3"/>
      <c r="B741" s="4"/>
    </row>
    <row r="742" ht="15.75" customHeight="1">
      <c r="A742" s="3"/>
      <c r="B742" s="4"/>
    </row>
    <row r="743" ht="15.75" customHeight="1">
      <c r="A743" s="3"/>
      <c r="B743" s="4"/>
    </row>
    <row r="744" ht="15.75" customHeight="1">
      <c r="A744" s="3"/>
      <c r="B744" s="4"/>
    </row>
    <row r="745" ht="15.75" customHeight="1">
      <c r="A745" s="3"/>
      <c r="B745" s="4"/>
    </row>
    <row r="746" ht="15.75" customHeight="1">
      <c r="A746" s="3"/>
      <c r="B746" s="4"/>
    </row>
    <row r="747" ht="15.75" customHeight="1">
      <c r="A747" s="3"/>
      <c r="B747" s="4"/>
    </row>
    <row r="748" ht="15.75" customHeight="1">
      <c r="A748" s="3"/>
      <c r="B748" s="4"/>
    </row>
    <row r="749" ht="15.75" customHeight="1">
      <c r="A749" s="3"/>
      <c r="B749" s="4"/>
    </row>
    <row r="750" ht="15.75" customHeight="1">
      <c r="A750" s="3"/>
      <c r="B750" s="4"/>
    </row>
    <row r="751" ht="15.75" customHeight="1">
      <c r="A751" s="3"/>
      <c r="B751" s="4"/>
    </row>
    <row r="752" ht="15.75" customHeight="1">
      <c r="A752" s="3"/>
      <c r="B752" s="4"/>
    </row>
    <row r="753" ht="15.75" customHeight="1">
      <c r="A753" s="3"/>
      <c r="B753" s="4"/>
    </row>
    <row r="754" ht="15.75" customHeight="1">
      <c r="A754" s="3"/>
      <c r="B754" s="4"/>
    </row>
    <row r="755" ht="15.75" customHeight="1">
      <c r="A755" s="3"/>
      <c r="B755" s="4"/>
    </row>
    <row r="756" ht="15.75" customHeight="1">
      <c r="A756" s="3"/>
      <c r="B756" s="4"/>
    </row>
    <row r="757" ht="15.75" customHeight="1">
      <c r="A757" s="3"/>
      <c r="B757" s="4"/>
    </row>
    <row r="758" ht="15.75" customHeight="1">
      <c r="A758" s="3"/>
      <c r="B758" s="4"/>
    </row>
    <row r="759" ht="15.75" customHeight="1">
      <c r="A759" s="3"/>
      <c r="B759" s="4"/>
    </row>
    <row r="760" ht="15.75" customHeight="1">
      <c r="A760" s="3"/>
      <c r="B760" s="4"/>
    </row>
    <row r="761" ht="15.75" customHeight="1">
      <c r="A761" s="3"/>
      <c r="B761" s="4"/>
    </row>
    <row r="762" ht="15.75" customHeight="1">
      <c r="A762" s="3"/>
      <c r="B762" s="4"/>
    </row>
    <row r="763" ht="15.75" customHeight="1">
      <c r="A763" s="3"/>
      <c r="B763" s="4"/>
    </row>
    <row r="764" ht="15.75" customHeight="1">
      <c r="A764" s="3"/>
      <c r="B764" s="4"/>
    </row>
    <row r="765" ht="15.75" customHeight="1">
      <c r="A765" s="3"/>
      <c r="B765" s="4"/>
    </row>
    <row r="766" ht="15.75" customHeight="1">
      <c r="A766" s="3"/>
      <c r="B766" s="4"/>
    </row>
    <row r="767" ht="15.75" customHeight="1">
      <c r="A767" s="3"/>
      <c r="B767" s="4"/>
    </row>
    <row r="768" ht="15.75" customHeight="1">
      <c r="A768" s="3"/>
      <c r="B768" s="4"/>
    </row>
    <row r="769" ht="15.75" customHeight="1">
      <c r="A769" s="3"/>
      <c r="B769" s="4"/>
    </row>
    <row r="770" ht="15.75" customHeight="1">
      <c r="A770" s="3"/>
      <c r="B770" s="4"/>
    </row>
    <row r="771" ht="15.75" customHeight="1">
      <c r="A771" s="3"/>
      <c r="B771" s="4"/>
    </row>
    <row r="772" ht="15.75" customHeight="1">
      <c r="A772" s="3"/>
      <c r="B772" s="4"/>
    </row>
    <row r="773" ht="15.75" customHeight="1">
      <c r="A773" s="3"/>
      <c r="B773" s="4"/>
    </row>
    <row r="774" ht="15.75" customHeight="1">
      <c r="A774" s="3"/>
      <c r="B774" s="4"/>
    </row>
    <row r="775" ht="15.75" customHeight="1">
      <c r="A775" s="3"/>
      <c r="B775" s="4"/>
    </row>
    <row r="776" ht="15.75" customHeight="1">
      <c r="A776" s="3"/>
      <c r="B776" s="4"/>
    </row>
    <row r="777" ht="15.75" customHeight="1">
      <c r="A777" s="3"/>
      <c r="B777" s="4"/>
    </row>
    <row r="778" ht="15.75" customHeight="1">
      <c r="A778" s="3"/>
      <c r="B778" s="4"/>
    </row>
    <row r="779" ht="15.75" customHeight="1">
      <c r="A779" s="3"/>
      <c r="B779" s="4"/>
    </row>
    <row r="780" ht="15.75" customHeight="1">
      <c r="A780" s="3"/>
      <c r="B780" s="4"/>
    </row>
    <row r="781" ht="15.75" customHeight="1">
      <c r="A781" s="3"/>
      <c r="B781" s="4"/>
    </row>
    <row r="782" ht="15.75" customHeight="1">
      <c r="A782" s="3"/>
      <c r="B782" s="4"/>
    </row>
    <row r="783" ht="15.75" customHeight="1">
      <c r="A783" s="3"/>
      <c r="B783" s="4"/>
    </row>
    <row r="784" ht="15.75" customHeight="1">
      <c r="A784" s="3"/>
      <c r="B784" s="4"/>
    </row>
    <row r="785" ht="15.75" customHeight="1">
      <c r="A785" s="3"/>
      <c r="B785" s="4"/>
    </row>
    <row r="786" ht="15.75" customHeight="1">
      <c r="A786" s="3"/>
      <c r="B786" s="4"/>
    </row>
    <row r="787" ht="15.75" customHeight="1">
      <c r="A787" s="3"/>
      <c r="B787" s="4"/>
    </row>
    <row r="788" ht="15.75" customHeight="1">
      <c r="A788" s="3"/>
      <c r="B788" s="4"/>
    </row>
    <row r="789" ht="15.75" customHeight="1">
      <c r="A789" s="3"/>
      <c r="B789" s="4"/>
    </row>
    <row r="790" ht="15.75" customHeight="1">
      <c r="A790" s="3"/>
      <c r="B790" s="4"/>
    </row>
    <row r="791" ht="15.75" customHeight="1">
      <c r="A791" s="3"/>
      <c r="B791" s="4"/>
    </row>
    <row r="792" ht="15.75" customHeight="1">
      <c r="A792" s="3"/>
      <c r="B792" s="4"/>
    </row>
    <row r="793" ht="15.75" customHeight="1">
      <c r="A793" s="3"/>
      <c r="B793" s="4"/>
    </row>
    <row r="794" ht="15.75" customHeight="1">
      <c r="A794" s="3"/>
      <c r="B794" s="4"/>
    </row>
    <row r="795" ht="15.75" customHeight="1">
      <c r="A795" s="3"/>
      <c r="B795" s="4"/>
    </row>
    <row r="796" ht="15.75" customHeight="1">
      <c r="A796" s="3"/>
      <c r="B796" s="4"/>
    </row>
    <row r="797" ht="15.75" customHeight="1">
      <c r="A797" s="3"/>
      <c r="B797" s="4"/>
    </row>
    <row r="798" ht="15.75" customHeight="1">
      <c r="A798" s="3"/>
      <c r="B798" s="4"/>
    </row>
    <row r="799" ht="15.75" customHeight="1">
      <c r="A799" s="3"/>
      <c r="B799" s="4"/>
    </row>
    <row r="800" ht="15.75" customHeight="1">
      <c r="A800" s="3"/>
      <c r="B800" s="4"/>
    </row>
    <row r="801" ht="15.75" customHeight="1">
      <c r="A801" s="3"/>
      <c r="B801" s="4"/>
    </row>
    <row r="802" ht="15.75" customHeight="1">
      <c r="A802" s="3"/>
      <c r="B802" s="4"/>
    </row>
    <row r="803" ht="15.75" customHeight="1">
      <c r="A803" s="3"/>
      <c r="B803" s="4"/>
    </row>
    <row r="804" ht="15.75" customHeight="1">
      <c r="A804" s="3"/>
      <c r="B804" s="4"/>
    </row>
    <row r="805" ht="15.75" customHeight="1">
      <c r="A805" s="3"/>
      <c r="B805" s="4"/>
    </row>
    <row r="806" ht="15.75" customHeight="1">
      <c r="A806" s="3"/>
      <c r="B806" s="4"/>
    </row>
    <row r="807" ht="15.75" customHeight="1">
      <c r="A807" s="3"/>
      <c r="B807" s="4"/>
    </row>
    <row r="808" ht="15.75" customHeight="1">
      <c r="A808" s="3"/>
      <c r="B808" s="4"/>
    </row>
    <row r="809" ht="15.75" customHeight="1">
      <c r="A809" s="3"/>
      <c r="B809" s="4"/>
    </row>
    <row r="810" ht="15.75" customHeight="1">
      <c r="A810" s="3"/>
      <c r="B810" s="4"/>
    </row>
    <row r="811" ht="15.75" customHeight="1">
      <c r="A811" s="3"/>
      <c r="B811" s="4"/>
    </row>
    <row r="812" ht="15.75" customHeight="1">
      <c r="A812" s="3"/>
      <c r="B812" s="4"/>
    </row>
    <row r="813" ht="15.75" customHeight="1">
      <c r="A813" s="3"/>
      <c r="B813" s="4"/>
    </row>
    <row r="814" ht="15.75" customHeight="1">
      <c r="A814" s="3"/>
      <c r="B814" s="4"/>
    </row>
    <row r="815" ht="15.75" customHeight="1">
      <c r="A815" s="3"/>
      <c r="B815" s="4"/>
    </row>
    <row r="816" ht="15.75" customHeight="1">
      <c r="A816" s="3"/>
      <c r="B816" s="4"/>
    </row>
    <row r="817" ht="15.75" customHeight="1">
      <c r="A817" s="3"/>
      <c r="B817" s="4"/>
    </row>
    <row r="818" ht="15.75" customHeight="1">
      <c r="A818" s="3"/>
      <c r="B818" s="4"/>
    </row>
    <row r="819" ht="15.75" customHeight="1">
      <c r="A819" s="3"/>
      <c r="B819" s="4"/>
    </row>
    <row r="820" ht="15.75" customHeight="1">
      <c r="A820" s="3"/>
      <c r="B820" s="4"/>
    </row>
    <row r="821" ht="15.75" customHeight="1">
      <c r="A821" s="3"/>
      <c r="B821" s="4"/>
    </row>
    <row r="822" ht="15.75" customHeight="1">
      <c r="A822" s="3"/>
      <c r="B822" s="4"/>
    </row>
    <row r="823" ht="15.75" customHeight="1">
      <c r="A823" s="3"/>
      <c r="B823" s="4"/>
    </row>
    <row r="824" ht="15.75" customHeight="1">
      <c r="A824" s="3"/>
      <c r="B824" s="4"/>
    </row>
    <row r="825" ht="15.75" customHeight="1">
      <c r="A825" s="3"/>
      <c r="B825" s="4"/>
    </row>
    <row r="826" ht="15.75" customHeight="1">
      <c r="A826" s="3"/>
      <c r="B826" s="4"/>
    </row>
    <row r="827" ht="15.75" customHeight="1">
      <c r="A827" s="3"/>
      <c r="B827" s="4"/>
    </row>
    <row r="828" ht="15.75" customHeight="1">
      <c r="A828" s="3"/>
      <c r="B828" s="4"/>
    </row>
    <row r="829" ht="15.75" customHeight="1">
      <c r="A829" s="3"/>
      <c r="B829" s="4"/>
    </row>
    <row r="830" ht="15.75" customHeight="1">
      <c r="A830" s="3"/>
      <c r="B830" s="4"/>
    </row>
    <row r="831" ht="15.75" customHeight="1">
      <c r="A831" s="3"/>
      <c r="B831" s="4"/>
    </row>
    <row r="832" ht="15.75" customHeight="1">
      <c r="A832" s="3"/>
      <c r="B832" s="4"/>
    </row>
    <row r="833" ht="15.75" customHeight="1">
      <c r="A833" s="3"/>
      <c r="B833" s="4"/>
    </row>
    <row r="834" ht="15.75" customHeight="1">
      <c r="A834" s="3"/>
      <c r="B834" s="4"/>
    </row>
    <row r="835" ht="15.75" customHeight="1">
      <c r="A835" s="3"/>
      <c r="B835" s="4"/>
    </row>
    <row r="836" ht="15.75" customHeight="1">
      <c r="A836" s="3"/>
      <c r="B836" s="4"/>
    </row>
    <row r="837" ht="15.75" customHeight="1">
      <c r="A837" s="3"/>
      <c r="B837" s="4"/>
    </row>
    <row r="838" ht="15.75" customHeight="1">
      <c r="A838" s="3"/>
      <c r="B838" s="4"/>
    </row>
    <row r="839" ht="15.75" customHeight="1">
      <c r="A839" s="3"/>
      <c r="B839" s="4"/>
    </row>
    <row r="840" ht="15.75" customHeight="1">
      <c r="A840" s="3"/>
      <c r="B840" s="4"/>
    </row>
    <row r="841" ht="15.75" customHeight="1">
      <c r="A841" s="3"/>
      <c r="B841" s="4"/>
    </row>
    <row r="842" ht="15.75" customHeight="1">
      <c r="A842" s="3"/>
      <c r="B842" s="4"/>
    </row>
    <row r="843" ht="15.75" customHeight="1">
      <c r="A843" s="3"/>
      <c r="B843" s="4"/>
    </row>
    <row r="844" ht="15.75" customHeight="1">
      <c r="A844" s="3"/>
      <c r="B844" s="4"/>
    </row>
    <row r="845" ht="15.75" customHeight="1">
      <c r="A845" s="3"/>
      <c r="B845" s="4"/>
    </row>
    <row r="846" ht="15.75" customHeight="1">
      <c r="A846" s="3"/>
      <c r="B846" s="4"/>
    </row>
    <row r="847" ht="15.75" customHeight="1">
      <c r="A847" s="3"/>
      <c r="B847" s="4"/>
    </row>
    <row r="848" ht="15.75" customHeight="1">
      <c r="A848" s="3"/>
      <c r="B848" s="4"/>
    </row>
    <row r="849" ht="15.75" customHeight="1">
      <c r="A849" s="3"/>
      <c r="B849" s="4"/>
    </row>
    <row r="850" ht="15.75" customHeight="1">
      <c r="A850" s="3"/>
      <c r="B850" s="4"/>
    </row>
    <row r="851" ht="15.75" customHeight="1">
      <c r="A851" s="3"/>
      <c r="B851" s="4"/>
    </row>
    <row r="852" ht="15.75" customHeight="1">
      <c r="A852" s="3"/>
      <c r="B852" s="4"/>
    </row>
    <row r="853" ht="15.75" customHeight="1">
      <c r="A853" s="3"/>
      <c r="B853" s="4"/>
    </row>
    <row r="854" ht="15.75" customHeight="1">
      <c r="A854" s="3"/>
      <c r="B854" s="4"/>
    </row>
    <row r="855" ht="15.75" customHeight="1">
      <c r="A855" s="3"/>
      <c r="B855" s="4"/>
    </row>
    <row r="856" ht="15.75" customHeight="1">
      <c r="A856" s="3"/>
      <c r="B856" s="4"/>
    </row>
    <row r="857" ht="15.75" customHeight="1">
      <c r="A857" s="3"/>
      <c r="B857" s="4"/>
    </row>
    <row r="858" ht="15.75" customHeight="1">
      <c r="A858" s="3"/>
      <c r="B858" s="4"/>
    </row>
    <row r="859" ht="15.75" customHeight="1">
      <c r="A859" s="3"/>
      <c r="B859" s="4"/>
    </row>
    <row r="860" ht="15.75" customHeight="1">
      <c r="A860" s="3"/>
      <c r="B860" s="4"/>
    </row>
    <row r="861" ht="15.75" customHeight="1">
      <c r="A861" s="3"/>
      <c r="B861" s="4"/>
    </row>
    <row r="862" ht="15.75" customHeight="1">
      <c r="A862" s="3"/>
      <c r="B862" s="4"/>
    </row>
    <row r="863" ht="15.75" customHeight="1">
      <c r="A863" s="3"/>
      <c r="B863" s="4"/>
    </row>
    <row r="864" ht="15.75" customHeight="1">
      <c r="A864" s="3"/>
      <c r="B864" s="4"/>
    </row>
    <row r="865" ht="15.75" customHeight="1">
      <c r="A865" s="3"/>
      <c r="B865" s="4"/>
    </row>
    <row r="866" ht="15.75" customHeight="1">
      <c r="A866" s="3"/>
      <c r="B866" s="4"/>
    </row>
    <row r="867" ht="15.75" customHeight="1">
      <c r="A867" s="3"/>
      <c r="B867" s="4"/>
    </row>
    <row r="868" ht="15.75" customHeight="1">
      <c r="A868" s="3"/>
      <c r="B868" s="4"/>
    </row>
    <row r="869" ht="15.75" customHeight="1">
      <c r="A869" s="3"/>
      <c r="B869" s="4"/>
    </row>
    <row r="870" ht="15.75" customHeight="1">
      <c r="A870" s="3"/>
      <c r="B870" s="4"/>
    </row>
    <row r="871" ht="15.75" customHeight="1">
      <c r="A871" s="3"/>
      <c r="B871" s="4"/>
    </row>
    <row r="872" ht="15.75" customHeight="1">
      <c r="A872" s="3"/>
      <c r="B872" s="4"/>
    </row>
    <row r="873" ht="15.75" customHeight="1">
      <c r="A873" s="3"/>
      <c r="B873" s="4"/>
    </row>
    <row r="874" ht="15.75" customHeight="1">
      <c r="A874" s="3"/>
      <c r="B874" s="4"/>
    </row>
    <row r="875" ht="15.75" customHeight="1">
      <c r="A875" s="3"/>
      <c r="B875" s="4"/>
    </row>
    <row r="876" ht="15.75" customHeight="1">
      <c r="A876" s="3"/>
      <c r="B876" s="4"/>
    </row>
    <row r="877" ht="15.75" customHeight="1">
      <c r="A877" s="3"/>
      <c r="B877" s="4"/>
    </row>
    <row r="878" ht="15.75" customHeight="1">
      <c r="A878" s="3"/>
      <c r="B878" s="4"/>
    </row>
    <row r="879" ht="15.75" customHeight="1">
      <c r="A879" s="3"/>
      <c r="B879" s="4"/>
    </row>
    <row r="880" ht="15.75" customHeight="1">
      <c r="A880" s="3"/>
      <c r="B880" s="4"/>
    </row>
    <row r="881" ht="15.75" customHeight="1">
      <c r="A881" s="3"/>
      <c r="B881" s="4"/>
    </row>
    <row r="882" ht="15.75" customHeight="1">
      <c r="A882" s="3"/>
      <c r="B882" s="4"/>
    </row>
    <row r="883" ht="15.75" customHeight="1">
      <c r="A883" s="3"/>
      <c r="B883" s="4"/>
    </row>
    <row r="884" ht="15.75" customHeight="1">
      <c r="A884" s="3"/>
      <c r="B884" s="4"/>
    </row>
    <row r="885" ht="15.75" customHeight="1">
      <c r="A885" s="3"/>
      <c r="B885" s="4"/>
    </row>
    <row r="886" ht="15.75" customHeight="1">
      <c r="A886" s="3"/>
      <c r="B886" s="4"/>
    </row>
    <row r="887" ht="15.75" customHeight="1">
      <c r="A887" s="3"/>
      <c r="B887" s="4"/>
    </row>
    <row r="888" ht="15.75" customHeight="1">
      <c r="A888" s="3"/>
      <c r="B888" s="4"/>
    </row>
    <row r="889" ht="15.75" customHeight="1">
      <c r="A889" s="3"/>
      <c r="B889" s="4"/>
    </row>
    <row r="890" ht="15.75" customHeight="1">
      <c r="A890" s="3"/>
      <c r="B890" s="4"/>
    </row>
    <row r="891" ht="15.75" customHeight="1">
      <c r="A891" s="3"/>
      <c r="B891" s="4"/>
    </row>
    <row r="892" ht="15.75" customHeight="1">
      <c r="A892" s="3"/>
      <c r="B892" s="4"/>
    </row>
    <row r="893" ht="15.75" customHeight="1">
      <c r="A893" s="3"/>
      <c r="B893" s="4"/>
    </row>
    <row r="894" ht="15.75" customHeight="1">
      <c r="A894" s="3"/>
      <c r="B894" s="4"/>
    </row>
    <row r="895" ht="15.75" customHeight="1">
      <c r="A895" s="3"/>
      <c r="B895" s="4"/>
    </row>
    <row r="896" ht="15.75" customHeight="1">
      <c r="A896" s="3"/>
      <c r="B896" s="4"/>
    </row>
    <row r="897" ht="15.75" customHeight="1">
      <c r="A897" s="3"/>
      <c r="B897" s="4"/>
    </row>
    <row r="898" ht="15.75" customHeight="1">
      <c r="A898" s="3"/>
      <c r="B898" s="4"/>
    </row>
    <row r="899" ht="15.75" customHeight="1">
      <c r="A899" s="3"/>
      <c r="B899" s="4"/>
    </row>
    <row r="900" ht="15.75" customHeight="1">
      <c r="A900" s="3"/>
      <c r="B900" s="4"/>
    </row>
    <row r="901" ht="15.75" customHeight="1">
      <c r="A901" s="3"/>
      <c r="B901" s="4"/>
    </row>
    <row r="902" ht="15.75" customHeight="1">
      <c r="A902" s="3"/>
      <c r="B902" s="4"/>
    </row>
    <row r="903" ht="15.75" customHeight="1">
      <c r="A903" s="3"/>
      <c r="B903" s="4"/>
    </row>
    <row r="904" ht="15.75" customHeight="1">
      <c r="A904" s="3"/>
      <c r="B904" s="4"/>
    </row>
    <row r="905" ht="15.75" customHeight="1">
      <c r="A905" s="3"/>
      <c r="B905" s="4"/>
    </row>
    <row r="906" ht="15.75" customHeight="1">
      <c r="A906" s="3"/>
      <c r="B906" s="4"/>
    </row>
    <row r="907" ht="15.75" customHeight="1">
      <c r="A907" s="3"/>
      <c r="B907" s="4"/>
    </row>
    <row r="908" ht="15.75" customHeight="1">
      <c r="A908" s="3"/>
      <c r="B908" s="4"/>
    </row>
    <row r="909" ht="15.75" customHeight="1">
      <c r="A909" s="3"/>
      <c r="B909" s="4"/>
    </row>
    <row r="910" ht="15.75" customHeight="1">
      <c r="A910" s="3"/>
      <c r="B910" s="4"/>
    </row>
    <row r="911" ht="15.75" customHeight="1">
      <c r="A911" s="3"/>
      <c r="B911" s="4"/>
    </row>
    <row r="912" ht="15.75" customHeight="1">
      <c r="A912" s="3"/>
      <c r="B912" s="4"/>
    </row>
    <row r="913" ht="15.75" customHeight="1">
      <c r="A913" s="3"/>
      <c r="B913" s="4"/>
    </row>
    <row r="914" ht="15.75" customHeight="1">
      <c r="A914" s="3"/>
      <c r="B914" s="4"/>
    </row>
    <row r="915" ht="15.75" customHeight="1">
      <c r="A915" s="3"/>
      <c r="B915" s="4"/>
    </row>
    <row r="916" ht="15.75" customHeight="1">
      <c r="A916" s="3"/>
      <c r="B916" s="4"/>
    </row>
    <row r="917" ht="15.75" customHeight="1">
      <c r="A917" s="3"/>
      <c r="B917" s="4"/>
    </row>
    <row r="918" ht="15.75" customHeight="1">
      <c r="A918" s="3"/>
      <c r="B918" s="4"/>
    </row>
    <row r="919" ht="15.75" customHeight="1">
      <c r="A919" s="3"/>
      <c r="B919" s="4"/>
    </row>
    <row r="920" ht="15.75" customHeight="1">
      <c r="A920" s="3"/>
      <c r="B920" s="4"/>
    </row>
    <row r="921" ht="15.75" customHeight="1">
      <c r="A921" s="3"/>
      <c r="B921" s="4"/>
    </row>
    <row r="922" ht="15.75" customHeight="1">
      <c r="A922" s="3"/>
      <c r="B922" s="4"/>
    </row>
    <row r="923" ht="15.75" customHeight="1">
      <c r="A923" s="3"/>
      <c r="B923" s="4"/>
    </row>
    <row r="924" ht="15.75" customHeight="1">
      <c r="A924" s="3"/>
      <c r="B924" s="4"/>
    </row>
    <row r="925" ht="15.75" customHeight="1">
      <c r="A925" s="3"/>
      <c r="B925" s="4"/>
    </row>
    <row r="926" ht="15.75" customHeight="1">
      <c r="A926" s="3"/>
      <c r="B926" s="4"/>
    </row>
    <row r="927" ht="15.75" customHeight="1">
      <c r="A927" s="3"/>
      <c r="B927" s="4"/>
    </row>
    <row r="928" ht="15.75" customHeight="1">
      <c r="A928" s="3"/>
      <c r="B928" s="4"/>
    </row>
    <row r="929" ht="15.75" customHeight="1">
      <c r="A929" s="3"/>
      <c r="B929" s="4"/>
    </row>
    <row r="930" ht="15.75" customHeight="1">
      <c r="A930" s="3"/>
      <c r="B930" s="4"/>
    </row>
    <row r="931" ht="15.75" customHeight="1">
      <c r="A931" s="3"/>
      <c r="B931" s="4"/>
    </row>
    <row r="932" ht="15.75" customHeight="1">
      <c r="A932" s="3"/>
      <c r="B932" s="4"/>
    </row>
    <row r="933" ht="15.75" customHeight="1">
      <c r="A933" s="3"/>
      <c r="B933" s="4"/>
    </row>
    <row r="934" ht="15.75" customHeight="1">
      <c r="A934" s="3"/>
      <c r="B934" s="4"/>
    </row>
    <row r="935" ht="15.75" customHeight="1">
      <c r="A935" s="3"/>
      <c r="B935" s="4"/>
    </row>
    <row r="936" ht="15.75" customHeight="1">
      <c r="A936" s="3"/>
      <c r="B936" s="4"/>
    </row>
    <row r="937" ht="15.75" customHeight="1">
      <c r="A937" s="3"/>
      <c r="B937" s="4"/>
    </row>
    <row r="938" ht="15.75" customHeight="1">
      <c r="A938" s="3"/>
      <c r="B938" s="4"/>
    </row>
    <row r="939" ht="15.75" customHeight="1">
      <c r="A939" s="3"/>
      <c r="B939" s="4"/>
    </row>
    <row r="940" ht="15.75" customHeight="1">
      <c r="A940" s="3"/>
      <c r="B940" s="4"/>
    </row>
    <row r="941" ht="15.75" customHeight="1">
      <c r="A941" s="3"/>
      <c r="B941" s="4"/>
    </row>
    <row r="942" ht="15.75" customHeight="1">
      <c r="A942" s="3"/>
      <c r="B942" s="4"/>
    </row>
    <row r="943" ht="15.75" customHeight="1">
      <c r="A943" s="3"/>
      <c r="B943" s="4"/>
    </row>
    <row r="944" ht="15.75" customHeight="1">
      <c r="A944" s="3"/>
      <c r="B944" s="4"/>
    </row>
    <row r="945" ht="15.75" customHeight="1">
      <c r="A945" s="3"/>
      <c r="B945" s="4"/>
    </row>
    <row r="946" ht="15.75" customHeight="1">
      <c r="A946" s="3"/>
      <c r="B946" s="4"/>
    </row>
    <row r="947" ht="15.75" customHeight="1">
      <c r="A947" s="3"/>
      <c r="B947" s="4"/>
    </row>
    <row r="948" ht="15.75" customHeight="1">
      <c r="A948" s="3"/>
      <c r="B948" s="4"/>
    </row>
    <row r="949" ht="15.75" customHeight="1">
      <c r="A949" s="3"/>
      <c r="B949" s="4"/>
    </row>
    <row r="950" ht="15.75" customHeight="1">
      <c r="A950" s="3"/>
      <c r="B950" s="4"/>
    </row>
    <row r="951" ht="15.75" customHeight="1">
      <c r="A951" s="3"/>
      <c r="B951" s="4"/>
    </row>
    <row r="952" ht="15.75" customHeight="1">
      <c r="A952" s="3"/>
      <c r="B952" s="4"/>
    </row>
    <row r="953" ht="15.75" customHeight="1">
      <c r="A953" s="3"/>
      <c r="B953" s="4"/>
    </row>
    <row r="954" ht="15.75" customHeight="1">
      <c r="A954" s="3"/>
      <c r="B954" s="4"/>
    </row>
    <row r="955" ht="15.75" customHeight="1">
      <c r="A955" s="3"/>
      <c r="B955" s="4"/>
    </row>
    <row r="956" ht="15.75" customHeight="1">
      <c r="A956" s="3"/>
      <c r="B956" s="4"/>
    </row>
    <row r="957" ht="15.75" customHeight="1">
      <c r="A957" s="3"/>
      <c r="B957" s="4"/>
    </row>
    <row r="958" ht="15.75" customHeight="1">
      <c r="A958" s="3"/>
      <c r="B958" s="4"/>
    </row>
    <row r="959" ht="15.75" customHeight="1">
      <c r="A959" s="3"/>
      <c r="B959" s="4"/>
    </row>
    <row r="960" ht="15.75" customHeight="1">
      <c r="A960" s="3"/>
      <c r="B960" s="4"/>
    </row>
    <row r="961" ht="15.75" customHeight="1">
      <c r="A961" s="3"/>
      <c r="B961" s="4"/>
    </row>
    <row r="962" ht="15.75" customHeight="1">
      <c r="A962" s="3"/>
      <c r="B962" s="4"/>
    </row>
    <row r="963" ht="15.75" customHeight="1">
      <c r="A963" s="3"/>
      <c r="B963" s="4"/>
    </row>
    <row r="964" ht="15.75" customHeight="1">
      <c r="A964" s="3"/>
      <c r="B964" s="4"/>
    </row>
    <row r="965" ht="15.75" customHeight="1">
      <c r="A965" s="3"/>
      <c r="B965" s="4"/>
    </row>
    <row r="966" ht="15.75" customHeight="1">
      <c r="A966" s="3"/>
      <c r="B966" s="4"/>
    </row>
    <row r="967" ht="15.75" customHeight="1">
      <c r="A967" s="3"/>
      <c r="B967" s="4"/>
    </row>
    <row r="968" ht="15.75" customHeight="1">
      <c r="A968" s="3"/>
      <c r="B968" s="4"/>
    </row>
    <row r="969" ht="15.75" customHeight="1">
      <c r="A969" s="3"/>
      <c r="B969" s="4"/>
    </row>
    <row r="970" ht="15.75" customHeight="1">
      <c r="A970" s="3"/>
      <c r="B970" s="4"/>
    </row>
    <row r="971" ht="15.75" customHeight="1">
      <c r="A971" s="3"/>
      <c r="B971" s="4"/>
    </row>
    <row r="972" ht="15.75" customHeight="1">
      <c r="A972" s="3"/>
      <c r="B972" s="4"/>
    </row>
    <row r="973" ht="15.75" customHeight="1">
      <c r="A973" s="3"/>
      <c r="B973" s="4"/>
    </row>
    <row r="974" ht="15.75" customHeight="1">
      <c r="A974" s="3"/>
      <c r="B974" s="4"/>
    </row>
    <row r="975" ht="15.75" customHeight="1">
      <c r="A975" s="3"/>
      <c r="B975" s="4"/>
    </row>
    <row r="976" ht="15.75" customHeight="1">
      <c r="A976" s="3"/>
      <c r="B976" s="4"/>
    </row>
    <row r="977" ht="15.75" customHeight="1">
      <c r="A977" s="3"/>
      <c r="B977" s="4"/>
    </row>
    <row r="978" ht="15.75" customHeight="1">
      <c r="A978" s="3"/>
      <c r="B978" s="4"/>
    </row>
    <row r="979" ht="15.75" customHeight="1">
      <c r="A979" s="3"/>
      <c r="B979" s="4"/>
    </row>
    <row r="980" ht="15.75" customHeight="1">
      <c r="A980" s="3"/>
      <c r="B980" s="4"/>
    </row>
    <row r="981" ht="15.75" customHeight="1">
      <c r="A981" s="3"/>
      <c r="B981" s="4"/>
    </row>
    <row r="982" ht="15.75" customHeight="1">
      <c r="A982" s="3"/>
      <c r="B982" s="4"/>
    </row>
    <row r="983" ht="15.75" customHeight="1">
      <c r="A983" s="3"/>
      <c r="B983" s="4"/>
    </row>
    <row r="984" ht="15.75" customHeight="1">
      <c r="A984" s="3"/>
      <c r="B984" s="4"/>
    </row>
    <row r="985" ht="15.75" customHeight="1">
      <c r="A985" s="3"/>
      <c r="B985" s="4"/>
    </row>
    <row r="986" ht="15.75" customHeight="1">
      <c r="A986" s="3"/>
      <c r="B986" s="4"/>
    </row>
    <row r="987" ht="15.75" customHeight="1">
      <c r="A987" s="3"/>
      <c r="B987" s="4"/>
    </row>
    <row r="988" ht="15.75" customHeight="1">
      <c r="A988" s="3"/>
      <c r="B988" s="4"/>
    </row>
    <row r="989" ht="15.75" customHeight="1">
      <c r="A989" s="3"/>
      <c r="B989" s="4"/>
    </row>
    <row r="990" ht="15.75" customHeight="1">
      <c r="A990" s="3"/>
      <c r="B990" s="4"/>
    </row>
    <row r="991" ht="15.75" customHeight="1">
      <c r="A991" s="3"/>
      <c r="B991" s="4"/>
    </row>
    <row r="992" ht="15.75" customHeight="1">
      <c r="A992" s="3"/>
      <c r="B992" s="4"/>
    </row>
    <row r="993" ht="15.75" customHeight="1">
      <c r="A993" s="3"/>
      <c r="B993" s="4"/>
    </row>
    <row r="994" ht="15.75" customHeight="1">
      <c r="A994" s="3"/>
      <c r="B994" s="4"/>
    </row>
    <row r="995" ht="15.75" customHeight="1">
      <c r="A995" s="3"/>
      <c r="B995" s="4"/>
    </row>
    <row r="996" ht="15.75" customHeight="1">
      <c r="A996" s="3"/>
      <c r="B996" s="4"/>
    </row>
    <row r="997" ht="15.75" customHeight="1">
      <c r="A997" s="3"/>
      <c r="B997" s="4"/>
    </row>
    <row r="998" ht="15.75" customHeight="1">
      <c r="A998" s="3"/>
      <c r="B998" s="4"/>
    </row>
    <row r="999" ht="15.75" customHeight="1">
      <c r="A999" s="3"/>
      <c r="B999" s="4"/>
    </row>
    <row r="1000" ht="15.75" customHeight="1">
      <c r="A1000" s="3"/>
      <c r="B1000" s="4"/>
    </row>
    <row r="1001" ht="15.75" customHeight="1">
      <c r="A1001" s="3"/>
      <c r="B1001" s="4"/>
    </row>
    <row r="1002" ht="15.75" customHeight="1">
      <c r="A1002" s="3"/>
      <c r="B1002" s="4"/>
    </row>
    <row r="1003" ht="15.75" customHeight="1">
      <c r="A1003" s="3"/>
      <c r="B1003" s="4"/>
    </row>
    <row r="1004" ht="15.75" customHeight="1">
      <c r="A1004" s="3"/>
      <c r="B1004" s="4"/>
    </row>
    <row r="1005" ht="15.75" customHeight="1">
      <c r="A1005" s="3"/>
      <c r="B1005" s="4"/>
    </row>
    <row r="1006" ht="15.75" customHeight="1">
      <c r="A1006" s="3"/>
      <c r="B1006" s="4"/>
    </row>
    <row r="1007" ht="15.75" customHeight="1">
      <c r="A1007" s="3"/>
      <c r="B1007" s="4"/>
    </row>
    <row r="1008" ht="15.75" customHeight="1">
      <c r="A1008" s="3"/>
      <c r="B1008" s="4"/>
    </row>
    <row r="1009" ht="15.75" customHeight="1">
      <c r="A1009" s="3"/>
      <c r="B1009" s="4"/>
    </row>
    <row r="1010" ht="15.75" customHeight="1">
      <c r="A1010" s="3"/>
      <c r="B1010" s="4"/>
    </row>
    <row r="1011" ht="15.75" customHeight="1">
      <c r="A1011" s="3"/>
      <c r="B1011" s="4"/>
    </row>
    <row r="1012" ht="15.75" customHeight="1">
      <c r="A1012" s="3"/>
      <c r="B1012" s="4"/>
    </row>
    <row r="1013" ht="15.75" customHeight="1">
      <c r="A1013" s="3"/>
      <c r="B1013" s="4"/>
    </row>
    <row r="1014" ht="15.75" customHeight="1">
      <c r="A1014" s="3"/>
      <c r="B1014" s="4"/>
    </row>
    <row r="1015" ht="15.75" customHeight="1">
      <c r="A1015" s="3"/>
      <c r="B1015" s="4"/>
    </row>
    <row r="1016" ht="15.75" customHeight="1">
      <c r="A1016" s="3"/>
      <c r="B1016" s="4"/>
    </row>
    <row r="1017" ht="15.75" customHeight="1">
      <c r="A1017" s="3"/>
      <c r="B1017" s="4"/>
    </row>
    <row r="1018" ht="15.75" customHeight="1">
      <c r="A1018" s="3"/>
      <c r="B1018" s="4"/>
    </row>
    <row r="1019" ht="15.75" customHeight="1">
      <c r="A1019" s="3"/>
      <c r="B1019" s="4"/>
    </row>
    <row r="1020" ht="15.75" customHeight="1">
      <c r="A1020" s="3"/>
      <c r="B1020" s="4"/>
    </row>
    <row r="1021" ht="15.75" customHeight="1">
      <c r="A1021" s="3"/>
      <c r="B1021" s="4"/>
    </row>
    <row r="1022" ht="15.75" customHeight="1">
      <c r="A1022" s="3"/>
      <c r="B1022" s="4"/>
    </row>
    <row r="1023" ht="15.75" customHeight="1">
      <c r="A1023" s="3"/>
      <c r="B1023" s="4"/>
    </row>
    <row r="1024" ht="15.75" customHeight="1">
      <c r="A1024" s="3"/>
      <c r="B1024" s="4"/>
    </row>
    <row r="1025" ht="15.75" customHeight="1">
      <c r="A1025" s="3"/>
      <c r="B1025" s="4"/>
    </row>
    <row r="1026" ht="15.75" customHeight="1">
      <c r="A1026" s="3"/>
      <c r="B1026" s="4"/>
    </row>
    <row r="1027" ht="15.75" customHeight="1">
      <c r="A1027" s="3"/>
      <c r="B1027" s="4"/>
    </row>
    <row r="1028" ht="15.75" customHeight="1">
      <c r="A1028" s="3"/>
      <c r="B1028" s="4"/>
    </row>
    <row r="1029" ht="15.75" customHeight="1">
      <c r="A1029" s="3"/>
      <c r="B1029" s="4"/>
    </row>
    <row r="1030" ht="15.75" customHeight="1">
      <c r="A1030" s="3"/>
      <c r="B1030" s="4"/>
    </row>
    <row r="1031" ht="15.75" customHeight="1">
      <c r="A1031" s="3"/>
      <c r="B1031" s="4"/>
    </row>
    <row r="1032" ht="15.75" customHeight="1">
      <c r="A1032" s="3"/>
      <c r="B1032" s="4"/>
    </row>
    <row r="1033" ht="15.75" customHeight="1">
      <c r="A1033" s="3"/>
      <c r="B1033" s="4"/>
    </row>
    <row r="1034" ht="15.75" customHeight="1">
      <c r="A1034" s="3"/>
      <c r="B1034" s="4"/>
    </row>
    <row r="1035" ht="15.75" customHeight="1">
      <c r="A1035" s="3"/>
      <c r="B1035" s="4"/>
    </row>
    <row r="1036" ht="15.75" customHeight="1">
      <c r="A1036" s="3"/>
      <c r="B1036" s="4"/>
    </row>
    <row r="1037" ht="15.75" customHeight="1">
      <c r="A1037" s="3"/>
      <c r="B1037" s="4"/>
    </row>
    <row r="1038" ht="15.75" customHeight="1">
      <c r="A1038" s="3"/>
      <c r="B1038" s="4"/>
    </row>
    <row r="1039" ht="15.75" customHeight="1">
      <c r="A1039" s="3"/>
      <c r="B1039" s="4"/>
    </row>
    <row r="1040" ht="15.75" customHeight="1">
      <c r="A1040" s="3"/>
      <c r="B1040" s="4"/>
    </row>
    <row r="1041" ht="15.75" customHeight="1">
      <c r="A1041" s="3"/>
      <c r="B1041" s="4"/>
    </row>
    <row r="1042" ht="15.75" customHeight="1">
      <c r="A1042" s="3"/>
      <c r="B1042" s="4"/>
    </row>
    <row r="1043" ht="15.75" customHeight="1">
      <c r="A1043" s="3"/>
      <c r="B1043" s="4"/>
    </row>
    <row r="1044" ht="15.75" customHeight="1">
      <c r="A1044" s="3"/>
      <c r="B1044" s="4"/>
    </row>
    <row r="1045" ht="15.75" customHeight="1">
      <c r="A1045" s="3"/>
      <c r="B1045" s="4"/>
    </row>
    <row r="1046" ht="15.75" customHeight="1">
      <c r="A1046" s="3"/>
      <c r="B1046" s="4"/>
    </row>
    <row r="1047" ht="15.75" customHeight="1">
      <c r="A1047" s="3"/>
      <c r="B1047" s="4"/>
    </row>
    <row r="1048" ht="15.75" customHeight="1">
      <c r="A1048" s="3"/>
      <c r="B1048" s="4"/>
    </row>
    <row r="1049" ht="15.75" customHeight="1">
      <c r="A1049" s="3"/>
      <c r="B1049" s="4"/>
    </row>
    <row r="1050" ht="15.75" customHeight="1">
      <c r="A1050" s="3"/>
      <c r="B1050" s="4"/>
    </row>
    <row r="1051" ht="15.75" customHeight="1">
      <c r="A1051" s="3"/>
      <c r="B1051" s="4"/>
    </row>
    <row r="1052" ht="15.75" customHeight="1">
      <c r="A1052" s="3"/>
      <c r="B1052" s="4"/>
    </row>
    <row r="1053" ht="15.75" customHeight="1">
      <c r="A1053" s="3"/>
      <c r="B1053" s="4"/>
    </row>
    <row r="1054" ht="15.75" customHeight="1">
      <c r="A1054" s="3"/>
      <c r="B1054" s="4"/>
    </row>
    <row r="1055" ht="15.75" customHeight="1">
      <c r="A1055" s="3"/>
      <c r="B1055" s="4"/>
    </row>
    <row r="1056" ht="15.75" customHeight="1">
      <c r="A1056" s="3"/>
      <c r="B1056" s="4"/>
    </row>
    <row r="1057" ht="15.75" customHeight="1">
      <c r="A1057" s="3"/>
      <c r="B1057" s="4"/>
    </row>
    <row r="1058" ht="15.75" customHeight="1">
      <c r="A1058" s="3"/>
      <c r="B1058" s="4"/>
    </row>
    <row r="1059" ht="15.75" customHeight="1">
      <c r="A1059" s="3"/>
      <c r="B1059" s="4"/>
    </row>
    <row r="1060" ht="15.75" customHeight="1">
      <c r="A1060" s="3"/>
      <c r="B1060" s="4"/>
    </row>
    <row r="1061" ht="15.75" customHeight="1">
      <c r="A1061" s="3"/>
      <c r="B1061" s="4"/>
    </row>
    <row r="1062" ht="15.75" customHeight="1">
      <c r="A1062" s="3"/>
      <c r="B1062" s="4"/>
    </row>
    <row r="1063" ht="15.75" customHeight="1">
      <c r="A1063" s="3"/>
      <c r="B1063" s="4"/>
    </row>
    <row r="1064" ht="15.75" customHeight="1">
      <c r="A1064" s="3"/>
      <c r="B1064" s="4"/>
    </row>
    <row r="1065" ht="15.75" customHeight="1">
      <c r="A1065" s="3"/>
      <c r="B1065" s="4"/>
    </row>
    <row r="1066" ht="15.75" customHeight="1">
      <c r="A1066" s="3"/>
      <c r="B1066" s="4"/>
    </row>
    <row r="1067" ht="15.75" customHeight="1">
      <c r="A1067" s="3"/>
      <c r="B1067" s="4"/>
    </row>
    <row r="1068" ht="15.75" customHeight="1">
      <c r="A1068" s="3"/>
      <c r="B1068" s="4"/>
    </row>
    <row r="1069" ht="15.75" customHeight="1">
      <c r="A1069" s="3"/>
      <c r="B1069" s="4"/>
    </row>
    <row r="1070" ht="15.75" customHeight="1">
      <c r="A1070" s="3"/>
      <c r="B1070" s="4"/>
    </row>
    <row r="1071" ht="15.75" customHeight="1">
      <c r="A1071" s="3"/>
      <c r="B1071" s="4"/>
    </row>
    <row r="1072" ht="15.75" customHeight="1">
      <c r="A1072" s="3"/>
      <c r="B1072" s="4"/>
    </row>
    <row r="1073" ht="15.75" customHeight="1">
      <c r="A1073" s="3"/>
      <c r="B1073" s="4"/>
    </row>
    <row r="1074" ht="15.75" customHeight="1">
      <c r="A1074" s="3"/>
      <c r="B1074" s="4"/>
    </row>
    <row r="1075" ht="15.75" customHeight="1">
      <c r="A1075" s="3"/>
      <c r="B1075" s="4"/>
    </row>
    <row r="1076" ht="15.75" customHeight="1">
      <c r="A1076" s="3"/>
      <c r="B1076" s="4"/>
    </row>
    <row r="1077" ht="15.75" customHeight="1">
      <c r="A1077" s="3"/>
      <c r="B1077" s="4"/>
    </row>
    <row r="1078" ht="15.75" customHeight="1">
      <c r="A1078" s="3"/>
      <c r="B1078" s="4"/>
    </row>
    <row r="1079" ht="15.75" customHeight="1">
      <c r="A1079" s="3"/>
      <c r="B1079" s="4"/>
    </row>
    <row r="1080" ht="15.75" customHeight="1">
      <c r="A1080" s="3"/>
      <c r="B1080" s="4"/>
    </row>
    <row r="1081" ht="15.75" customHeight="1">
      <c r="A1081" s="3"/>
      <c r="B1081" s="4"/>
    </row>
    <row r="1082" ht="15.75" customHeight="1">
      <c r="A1082" s="3"/>
      <c r="B1082" s="4"/>
    </row>
    <row r="1083" ht="15.75" customHeight="1">
      <c r="A1083" s="3"/>
      <c r="B1083" s="4"/>
    </row>
    <row r="1084" ht="15.75" customHeight="1">
      <c r="A1084" s="3"/>
      <c r="B1084" s="4"/>
    </row>
    <row r="1085" ht="15.75" customHeight="1">
      <c r="A1085" s="3"/>
      <c r="B1085" s="4"/>
    </row>
    <row r="1086" ht="15.75" customHeight="1">
      <c r="A1086" s="3"/>
      <c r="B1086" s="4"/>
    </row>
    <row r="1087" ht="15.75" customHeight="1">
      <c r="A1087" s="3"/>
      <c r="B1087" s="4"/>
    </row>
    <row r="1088" ht="15.75" customHeight="1">
      <c r="A1088" s="3"/>
      <c r="B1088" s="4"/>
    </row>
    <row r="1089" ht="15.75" customHeight="1">
      <c r="A1089" s="3"/>
      <c r="B1089" s="4"/>
    </row>
    <row r="1090" ht="15.75" customHeight="1">
      <c r="A1090" s="3"/>
      <c r="B1090" s="4"/>
    </row>
    <row r="1091" ht="15.75" customHeight="1">
      <c r="A1091" s="3"/>
      <c r="B1091" s="4"/>
    </row>
    <row r="1092" ht="15.75" customHeight="1">
      <c r="A1092" s="3"/>
      <c r="B1092" s="4"/>
    </row>
    <row r="1093" ht="15.75" customHeight="1">
      <c r="A1093" s="3"/>
      <c r="B1093" s="4"/>
    </row>
    <row r="1094" ht="15.75" customHeight="1">
      <c r="A1094" s="3"/>
      <c r="B1094" s="4"/>
    </row>
    <row r="1095" ht="15.75" customHeight="1">
      <c r="A1095" s="3"/>
      <c r="B1095" s="4"/>
    </row>
    <row r="1096" ht="15.75" customHeight="1">
      <c r="A1096" s="3"/>
      <c r="B1096" s="4"/>
    </row>
    <row r="1097" ht="15.75" customHeight="1">
      <c r="A1097" s="3"/>
      <c r="B1097" s="4"/>
    </row>
    <row r="1098" ht="15.75" customHeight="1">
      <c r="A1098" s="3"/>
      <c r="B1098" s="4"/>
    </row>
    <row r="1099" ht="15.75" customHeight="1">
      <c r="A1099" s="3"/>
      <c r="B1099" s="4"/>
    </row>
    <row r="1100" ht="15.75" customHeight="1">
      <c r="A1100" s="3"/>
      <c r="B1100" s="4"/>
    </row>
    <row r="1101" ht="15.75" customHeight="1">
      <c r="A1101" s="3"/>
      <c r="B1101" s="4"/>
    </row>
    <row r="1102" ht="15.75" customHeight="1">
      <c r="A1102" s="3"/>
      <c r="B1102" s="4"/>
    </row>
    <row r="1103" ht="15.75" customHeight="1">
      <c r="A1103" s="3"/>
      <c r="B1103" s="4"/>
    </row>
    <row r="1104" ht="15.75" customHeight="1">
      <c r="A1104" s="3"/>
      <c r="B1104" s="4"/>
    </row>
    <row r="1105" ht="15.75" customHeight="1">
      <c r="A1105" s="3"/>
      <c r="B1105" s="4"/>
    </row>
    <row r="1106" ht="15.75" customHeight="1">
      <c r="A1106" s="3"/>
      <c r="B1106" s="4"/>
    </row>
    <row r="1107" ht="15.75" customHeight="1">
      <c r="A1107" s="3"/>
      <c r="B1107" s="4"/>
    </row>
    <row r="1108" ht="15.75" customHeight="1">
      <c r="A1108" s="3"/>
      <c r="B1108" s="4"/>
    </row>
    <row r="1109" ht="15.75" customHeight="1">
      <c r="A1109" s="3"/>
      <c r="B1109" s="4"/>
    </row>
    <row r="1110" ht="15.75" customHeight="1">
      <c r="A1110" s="3"/>
      <c r="B1110" s="4"/>
    </row>
    <row r="1111" ht="15.75" customHeight="1">
      <c r="A1111" s="3"/>
      <c r="B1111" s="4"/>
    </row>
    <row r="1112" ht="15.75" customHeight="1">
      <c r="A1112" s="3"/>
      <c r="B1112" s="4"/>
    </row>
    <row r="1113" ht="15.75" customHeight="1">
      <c r="A1113" s="3"/>
      <c r="B1113" s="4"/>
    </row>
    <row r="1114" ht="15.75" customHeight="1">
      <c r="A1114" s="3"/>
      <c r="B1114" s="4"/>
    </row>
    <row r="1115" ht="15.75" customHeight="1">
      <c r="A1115" s="3"/>
      <c r="B1115" s="4"/>
    </row>
    <row r="1116" ht="15.75" customHeight="1">
      <c r="A1116" s="3"/>
      <c r="B1116" s="4"/>
    </row>
    <row r="1117" ht="15.75" customHeight="1">
      <c r="A1117" s="3"/>
      <c r="B1117" s="4"/>
    </row>
    <row r="1118" ht="15.75" customHeight="1">
      <c r="A1118" s="3"/>
      <c r="B1118" s="4"/>
    </row>
    <row r="1119" ht="15.75" customHeight="1">
      <c r="A1119" s="3"/>
      <c r="B1119" s="4"/>
    </row>
    <row r="1120" ht="15.75" customHeight="1">
      <c r="A1120" s="3"/>
      <c r="B1120" s="4"/>
    </row>
    <row r="1121" ht="15.75" customHeight="1">
      <c r="A1121" s="3"/>
      <c r="B1121" s="4"/>
    </row>
    <row r="1122" ht="15.75" customHeight="1">
      <c r="A1122" s="3"/>
      <c r="B1122" s="4"/>
    </row>
    <row r="1123" ht="15.75" customHeight="1">
      <c r="A1123" s="3"/>
      <c r="B1123" s="4"/>
    </row>
    <row r="1124" ht="15.75" customHeight="1">
      <c r="A1124" s="3"/>
      <c r="B1124" s="4"/>
    </row>
    <row r="1125" ht="15.75" customHeight="1">
      <c r="A1125" s="3"/>
      <c r="B1125" s="4"/>
    </row>
    <row r="1126" ht="15.75" customHeight="1">
      <c r="A1126" s="3"/>
      <c r="B1126" s="4"/>
    </row>
    <row r="1127" ht="15.75" customHeight="1">
      <c r="A1127" s="3"/>
      <c r="B1127" s="4"/>
    </row>
    <row r="1128" ht="15.75" customHeight="1">
      <c r="A1128" s="3"/>
      <c r="B1128" s="4"/>
    </row>
    <row r="1129" ht="15.75" customHeight="1">
      <c r="A1129" s="3"/>
      <c r="B1129" s="4"/>
    </row>
    <row r="1130" ht="15.75" customHeight="1">
      <c r="A1130" s="3"/>
      <c r="B1130" s="4"/>
    </row>
    <row r="1131" ht="15.75" customHeight="1">
      <c r="A1131" s="3"/>
      <c r="B1131" s="4"/>
    </row>
    <row r="1132" ht="15.75" customHeight="1">
      <c r="A1132" s="3"/>
      <c r="B1132" s="4"/>
    </row>
    <row r="1133" ht="15.75" customHeight="1">
      <c r="A1133" s="3"/>
      <c r="B1133" s="4"/>
    </row>
    <row r="1134" ht="15.75" customHeight="1">
      <c r="A1134" s="3"/>
      <c r="B1134" s="4"/>
    </row>
    <row r="1135" ht="15.75" customHeight="1">
      <c r="A1135" s="3"/>
      <c r="B1135" s="4"/>
    </row>
    <row r="1136" ht="15.75" customHeight="1">
      <c r="A1136" s="3"/>
      <c r="B1136" s="4"/>
    </row>
    <row r="1137" ht="15.75" customHeight="1">
      <c r="A1137" s="3"/>
      <c r="B1137" s="4"/>
    </row>
  </sheetData>
  <mergeCells count="65">
    <mergeCell ref="A74:A77"/>
    <mergeCell ref="A68:A71"/>
    <mergeCell ref="A113:A116"/>
    <mergeCell ref="A107:A110"/>
    <mergeCell ref="A101:A104"/>
    <mergeCell ref="A119:A125"/>
    <mergeCell ref="A80:A83"/>
    <mergeCell ref="A48:A51"/>
    <mergeCell ref="A86:A92"/>
    <mergeCell ref="A54:A60"/>
    <mergeCell ref="A146:A149"/>
    <mergeCell ref="A152:A158"/>
    <mergeCell ref="A172:A175"/>
    <mergeCell ref="A166:A169"/>
    <mergeCell ref="A140:A143"/>
    <mergeCell ref="A134:A137"/>
    <mergeCell ref="A216:A222"/>
    <mergeCell ref="A210:A213"/>
    <mergeCell ref="A204:A207"/>
    <mergeCell ref="A227:A233"/>
    <mergeCell ref="A198:A201"/>
    <mergeCell ref="A178:A181"/>
    <mergeCell ref="A184:A190"/>
    <mergeCell ref="AN22:AN24"/>
    <mergeCell ref="AN17:AN21"/>
    <mergeCell ref="AG22:AJ22"/>
    <mergeCell ref="AC8:AD8"/>
    <mergeCell ref="Y7:AD7"/>
    <mergeCell ref="AC18:AD18"/>
    <mergeCell ref="Y17:AD17"/>
    <mergeCell ref="AF22:AF24"/>
    <mergeCell ref="AF17:AF21"/>
    <mergeCell ref="X22:X24"/>
    <mergeCell ref="X17:X21"/>
    <mergeCell ref="A42:A45"/>
    <mergeCell ref="A1:G1"/>
    <mergeCell ref="H1:I1"/>
    <mergeCell ref="Y22:AB22"/>
    <mergeCell ref="AA18:AB18"/>
    <mergeCell ref="A36:A39"/>
    <mergeCell ref="B7:F7"/>
    <mergeCell ref="AA8:AB8"/>
    <mergeCell ref="AQ8:AR8"/>
    <mergeCell ref="P7:T7"/>
    <mergeCell ref="AI18:AJ18"/>
    <mergeCell ref="AK18:AL18"/>
    <mergeCell ref="AN7:AN11"/>
    <mergeCell ref="AO12:AR12"/>
    <mergeCell ref="AN12:AN15"/>
    <mergeCell ref="X12:X15"/>
    <mergeCell ref="Y12:AB12"/>
    <mergeCell ref="AG12:AJ12"/>
    <mergeCell ref="AG7:AL7"/>
    <mergeCell ref="AK8:AL8"/>
    <mergeCell ref="AI8:AJ8"/>
    <mergeCell ref="AG17:AL17"/>
    <mergeCell ref="AO17:AT17"/>
    <mergeCell ref="AS8:AT8"/>
    <mergeCell ref="AO7:AT7"/>
    <mergeCell ref="AS18:AT18"/>
    <mergeCell ref="AQ18:AR18"/>
    <mergeCell ref="AO22:AR22"/>
    <mergeCell ref="X7:X11"/>
    <mergeCell ref="AF7:AF11"/>
    <mergeCell ref="AF12:AF15"/>
  </mergeCells>
  <conditionalFormatting sqref="B32:AL32">
    <cfRule type="cellIs" dxfId="0" priority="1" operator="lessThan">
      <formula>1</formula>
    </cfRule>
  </conditionalFormatting>
  <conditionalFormatting sqref="B64:AQ64">
    <cfRule type="cellIs" dxfId="0" priority="2" operator="lessThan">
      <formula>1</formula>
    </cfRule>
  </conditionalFormatting>
  <conditionalFormatting sqref="B97:G97">
    <cfRule type="cellIs" dxfId="0" priority="3" operator="lessThan">
      <formula>1</formula>
    </cfRule>
  </conditionalFormatting>
  <conditionalFormatting sqref="B130:AG130 B162:AJ162 B194:AL194">
    <cfRule type="cellIs" dxfId="0" priority="4" operator="lessThan">
      <formula>1</formula>
    </cfRule>
  </conditionalFormatting>
  <conditionalFormatting sqref="B224:AQ224">
    <cfRule type="cellIs" dxfId="0" priority="5" operator="notEqual">
      <formula>1</formula>
    </cfRule>
  </conditionalFormatting>
  <conditionalFormatting sqref="H7 I7:K13">
    <cfRule type="notContainsBlanks" dxfId="1" priority="6">
      <formula>LEN(TRIM(H7))&gt;0</formula>
    </cfRule>
  </conditionalFormatting>
  <printOptions/>
  <pageMargins bottom="0.75" footer="0.0" header="0.0" left="0.7" right="0.7" top="0.75"/>
  <pageSetup orientation="portrait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</cols>
  <sheetData>
    <row r="1" ht="26.25" customHeight="1">
      <c r="A1" s="331" t="s">
        <v>113</v>
      </c>
    </row>
    <row r="2" ht="14.25" customHeight="1">
      <c r="A2" t="s">
        <v>2</v>
      </c>
      <c r="B2" t="s">
        <v>114</v>
      </c>
    </row>
    <row r="3" ht="14.25" customHeight="1">
      <c r="A3" t="s">
        <v>7</v>
      </c>
      <c r="B3" t="s">
        <v>115</v>
      </c>
    </row>
    <row r="4" ht="14.25" customHeight="1"/>
    <row r="5" ht="14.25" customHeight="1">
      <c r="A5" s="332" t="s">
        <v>116</v>
      </c>
      <c r="M5" s="332" t="s">
        <v>117</v>
      </c>
    </row>
    <row r="6" ht="14.25" customHeight="1">
      <c r="A6" s="333" t="s">
        <v>118</v>
      </c>
      <c r="M6" s="333" t="s">
        <v>118</v>
      </c>
    </row>
    <row r="7" ht="14.25" customHeight="1">
      <c r="A7" s="334" t="s">
        <v>10</v>
      </c>
      <c r="B7" s="335" t="s">
        <v>119</v>
      </c>
      <c r="C7" s="335" t="s">
        <v>120</v>
      </c>
      <c r="D7" s="335"/>
      <c r="E7" s="335" t="s">
        <v>121</v>
      </c>
      <c r="F7" s="335"/>
      <c r="G7" s="336" t="s">
        <v>122</v>
      </c>
      <c r="H7" s="335" t="s">
        <v>123</v>
      </c>
      <c r="I7" s="335"/>
      <c r="J7" s="337" t="s">
        <v>122</v>
      </c>
      <c r="M7" s="334" t="s">
        <v>10</v>
      </c>
      <c r="N7" s="335" t="s">
        <v>119</v>
      </c>
      <c r="O7" s="335" t="s">
        <v>120</v>
      </c>
      <c r="P7" s="335"/>
      <c r="Q7" s="335" t="s">
        <v>121</v>
      </c>
      <c r="R7" s="335"/>
      <c r="S7" s="336" t="s">
        <v>122</v>
      </c>
      <c r="T7" s="335" t="s">
        <v>123</v>
      </c>
      <c r="U7" s="335"/>
      <c r="V7" s="337" t="s">
        <v>122</v>
      </c>
    </row>
    <row r="8" ht="14.25" customHeight="1">
      <c r="A8" s="338"/>
      <c r="B8" s="339"/>
      <c r="C8" s="339" t="s">
        <v>124</v>
      </c>
      <c r="D8" s="339" t="s">
        <v>125</v>
      </c>
      <c r="E8" s="339" t="s">
        <v>124</v>
      </c>
      <c r="F8" s="339" t="s">
        <v>125</v>
      </c>
      <c r="G8" s="340" t="s">
        <v>125</v>
      </c>
      <c r="H8" s="339" t="s">
        <v>124</v>
      </c>
      <c r="I8" s="339" t="s">
        <v>125</v>
      </c>
      <c r="J8" s="341" t="s">
        <v>125</v>
      </c>
      <c r="M8" s="338"/>
      <c r="N8" s="339"/>
      <c r="O8" s="339" t="s">
        <v>124</v>
      </c>
      <c r="P8" s="339" t="s">
        <v>125</v>
      </c>
      <c r="Q8" s="339" t="s">
        <v>124</v>
      </c>
      <c r="R8" s="339" t="s">
        <v>125</v>
      </c>
      <c r="S8" s="340" t="s">
        <v>125</v>
      </c>
      <c r="T8" s="339" t="s">
        <v>124</v>
      </c>
      <c r="U8" s="339" t="s">
        <v>125</v>
      </c>
      <c r="V8" s="341" t="s">
        <v>125</v>
      </c>
    </row>
    <row r="9" ht="14.25" customHeight="1">
      <c r="A9" s="333">
        <v>1.0</v>
      </c>
      <c r="B9" s="342"/>
      <c r="C9" s="158"/>
      <c r="D9" s="158"/>
      <c r="E9" s="158"/>
      <c r="F9" s="158"/>
      <c r="G9" s="343"/>
      <c r="H9" s="158"/>
      <c r="I9" s="158"/>
      <c r="J9" s="337"/>
      <c r="M9" s="333">
        <v>2.0</v>
      </c>
      <c r="N9" s="342"/>
      <c r="O9" s="158"/>
      <c r="P9" s="158"/>
      <c r="Q9" s="158"/>
      <c r="R9" s="158"/>
      <c r="S9" s="343"/>
      <c r="U9" s="81"/>
      <c r="V9" s="337"/>
    </row>
    <row r="10" ht="14.25" customHeight="1">
      <c r="B10" s="344"/>
      <c r="C10" s="158"/>
      <c r="D10" s="158"/>
      <c r="E10" s="81"/>
      <c r="F10" s="81"/>
      <c r="G10" s="343"/>
      <c r="H10" s="158"/>
      <c r="I10" s="158"/>
      <c r="J10" s="345"/>
      <c r="N10" s="344"/>
      <c r="O10" s="158"/>
      <c r="P10" s="158"/>
      <c r="Q10" s="158"/>
      <c r="S10" s="343"/>
      <c r="T10" s="81"/>
      <c r="V10" s="345"/>
    </row>
    <row r="11" ht="14.25" customHeight="1">
      <c r="B11" s="344"/>
      <c r="C11" s="158"/>
      <c r="D11" s="158"/>
      <c r="E11" s="346"/>
      <c r="F11" s="346"/>
      <c r="G11" s="343"/>
      <c r="J11" s="345"/>
      <c r="N11" s="344"/>
      <c r="O11" s="158"/>
      <c r="P11" s="158"/>
      <c r="Q11" s="158"/>
      <c r="S11" s="343"/>
      <c r="V11" s="345"/>
    </row>
    <row r="12" ht="14.25" customHeight="1">
      <c r="B12" s="347"/>
      <c r="G12" s="340"/>
      <c r="J12" s="341"/>
      <c r="N12" s="347"/>
      <c r="S12" s="340"/>
      <c r="V12" s="341"/>
    </row>
    <row r="13" ht="14.25" customHeight="1"/>
    <row r="14" ht="14.25" customHeight="1"/>
    <row r="15" ht="14.25" customHeight="1"/>
    <row r="16" ht="14.25" customHeight="1">
      <c r="A16" s="333" t="s">
        <v>126</v>
      </c>
      <c r="M16" s="333" t="s">
        <v>126</v>
      </c>
    </row>
    <row r="17" ht="14.25" customHeight="1">
      <c r="A17" s="334" t="s">
        <v>10</v>
      </c>
      <c r="B17" s="335" t="s">
        <v>119</v>
      </c>
      <c r="C17" s="335" t="s">
        <v>120</v>
      </c>
      <c r="D17" s="335"/>
      <c r="E17" s="335" t="s">
        <v>121</v>
      </c>
      <c r="F17" s="335"/>
      <c r="G17" s="336" t="s">
        <v>122</v>
      </c>
      <c r="H17" s="335" t="s">
        <v>123</v>
      </c>
      <c r="I17" s="335"/>
      <c r="J17" s="337" t="s">
        <v>122</v>
      </c>
      <c r="M17" s="334" t="s">
        <v>10</v>
      </c>
      <c r="N17" s="335" t="s">
        <v>119</v>
      </c>
      <c r="O17" s="335" t="s">
        <v>120</v>
      </c>
      <c r="P17" s="335"/>
      <c r="Q17" s="335" t="s">
        <v>121</v>
      </c>
      <c r="R17" s="335"/>
      <c r="S17" s="336" t="s">
        <v>122</v>
      </c>
      <c r="T17" s="335" t="s">
        <v>123</v>
      </c>
      <c r="U17" s="335"/>
      <c r="V17" s="337" t="s">
        <v>122</v>
      </c>
    </row>
    <row r="18" ht="14.25" customHeight="1">
      <c r="A18" s="338"/>
      <c r="B18" s="339"/>
      <c r="C18" s="339" t="s">
        <v>124</v>
      </c>
      <c r="D18" s="339" t="s">
        <v>125</v>
      </c>
      <c r="E18" s="339" t="s">
        <v>124</v>
      </c>
      <c r="F18" s="339" t="s">
        <v>125</v>
      </c>
      <c r="G18" s="340" t="s">
        <v>125</v>
      </c>
      <c r="H18" s="339" t="s">
        <v>124</v>
      </c>
      <c r="I18" s="339" t="s">
        <v>125</v>
      </c>
      <c r="J18" s="341" t="s">
        <v>125</v>
      </c>
      <c r="M18" s="338"/>
      <c r="N18" s="339"/>
      <c r="O18" s="339" t="s">
        <v>124</v>
      </c>
      <c r="P18" s="339" t="s">
        <v>125</v>
      </c>
      <c r="Q18" s="339" t="s">
        <v>124</v>
      </c>
      <c r="R18" s="339" t="s">
        <v>125</v>
      </c>
      <c r="S18" s="340" t="s">
        <v>125</v>
      </c>
      <c r="T18" s="339" t="s">
        <v>124</v>
      </c>
      <c r="U18" s="339" t="s">
        <v>125</v>
      </c>
      <c r="V18" s="341" t="s">
        <v>125</v>
      </c>
    </row>
    <row r="19" ht="14.25" customHeight="1">
      <c r="A19" s="333">
        <v>1.0</v>
      </c>
      <c r="B19" s="342"/>
      <c r="C19" s="158"/>
      <c r="D19" s="158"/>
      <c r="E19" s="158"/>
      <c r="F19" s="158"/>
      <c r="G19" s="336"/>
      <c r="J19" s="337"/>
      <c r="M19" s="333">
        <v>2.0</v>
      </c>
      <c r="N19" s="342"/>
      <c r="O19" s="158"/>
      <c r="P19" s="158"/>
      <c r="Q19" s="158"/>
      <c r="R19" s="158"/>
      <c r="S19" s="336"/>
      <c r="V19" s="337"/>
    </row>
    <row r="20" ht="14.25" customHeight="1">
      <c r="B20" s="344"/>
      <c r="C20" s="158"/>
      <c r="D20" s="158"/>
      <c r="E20" s="158"/>
      <c r="F20" s="158"/>
      <c r="G20" s="343"/>
      <c r="J20" s="345"/>
      <c r="N20" s="344"/>
      <c r="O20" s="158"/>
      <c r="P20" s="158"/>
      <c r="Q20" s="158"/>
      <c r="R20" s="158"/>
      <c r="S20" s="343"/>
      <c r="V20" s="345"/>
    </row>
    <row r="21" ht="14.25" customHeight="1">
      <c r="B21" s="344"/>
      <c r="C21" s="158"/>
      <c r="D21" s="158"/>
      <c r="E21" s="158"/>
      <c r="F21" s="158"/>
      <c r="G21" s="343"/>
      <c r="J21" s="345"/>
      <c r="N21" s="344"/>
      <c r="O21" s="158"/>
      <c r="P21" s="158"/>
      <c r="Q21" s="158"/>
      <c r="R21" s="158"/>
      <c r="S21" s="343"/>
      <c r="T21" s="81"/>
      <c r="U21" s="81"/>
      <c r="V21" s="345"/>
    </row>
    <row r="22" ht="14.25" customHeight="1">
      <c r="B22" s="347"/>
      <c r="G22" s="340"/>
      <c r="J22" s="341"/>
      <c r="N22" s="347"/>
      <c r="S22" s="340"/>
      <c r="V22" s="341"/>
    </row>
    <row r="23" ht="14.25" customHeight="1">
      <c r="G23" s="81"/>
      <c r="J23" s="81"/>
      <c r="S23" s="81"/>
      <c r="V23" s="81"/>
    </row>
    <row r="24" ht="14.25" customHeight="1">
      <c r="G24" s="81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7.0" topLeftCell="M8" activePane="bottomRight" state="frozen"/>
      <selection activeCell="M1" sqref="M1" pane="topRight"/>
      <selection activeCell="A8" sqref="A8" pane="bottomLeft"/>
      <selection activeCell="M8" sqref="M8" pane="bottomRight"/>
    </sheetView>
  </sheetViews>
  <sheetFormatPr customHeight="1" defaultColWidth="14.43" defaultRowHeight="15.0"/>
  <cols>
    <col customWidth="1" min="1" max="7" width="8.71"/>
    <col customWidth="1" min="8" max="8" width="10.14"/>
    <col customWidth="1" min="9" max="13" width="8.71"/>
  </cols>
  <sheetData>
    <row r="1" ht="26.25" customHeight="1">
      <c r="A1" s="331" t="s">
        <v>127</v>
      </c>
      <c r="B1" s="331"/>
      <c r="H1" s="2" t="s">
        <v>1</v>
      </c>
    </row>
    <row r="2" ht="14.25" customHeight="1">
      <c r="A2" t="s">
        <v>2</v>
      </c>
      <c r="C2" t="s">
        <v>114</v>
      </c>
      <c r="H2" s="5" t="s">
        <v>5</v>
      </c>
      <c r="I2" s="6" t="s">
        <v>6</v>
      </c>
    </row>
    <row r="3" ht="14.25" customHeight="1">
      <c r="A3" t="s">
        <v>7</v>
      </c>
      <c r="C3" t="s">
        <v>115</v>
      </c>
      <c r="H3" s="7" t="s">
        <v>8</v>
      </c>
      <c r="I3" s="8" t="s">
        <v>9</v>
      </c>
    </row>
    <row r="4" ht="14.25" customHeight="1"/>
    <row r="5" ht="14.25" customHeight="1">
      <c r="A5" s="348" t="s">
        <v>128</v>
      </c>
      <c r="B5" s="349"/>
      <c r="C5" s="335"/>
      <c r="D5" s="334"/>
      <c r="E5" s="335"/>
      <c r="F5" s="334"/>
      <c r="G5" s="350"/>
      <c r="H5" s="336"/>
      <c r="I5" s="334"/>
      <c r="J5" s="335"/>
      <c r="K5" s="337" t="s">
        <v>129</v>
      </c>
    </row>
    <row r="6" ht="14.25" customHeight="1">
      <c r="A6" s="351" t="s">
        <v>10</v>
      </c>
      <c r="B6" s="81" t="s">
        <v>130</v>
      </c>
      <c r="C6" s="81" t="s">
        <v>56</v>
      </c>
      <c r="D6" s="351" t="s">
        <v>120</v>
      </c>
      <c r="E6" s="81"/>
      <c r="F6" s="351" t="s">
        <v>131</v>
      </c>
      <c r="G6" s="352"/>
      <c r="H6" s="343" t="s">
        <v>122</v>
      </c>
      <c r="I6" s="351" t="s">
        <v>132</v>
      </c>
      <c r="J6" s="81"/>
      <c r="K6" s="345" t="s">
        <v>122</v>
      </c>
    </row>
    <row r="7" ht="14.25" customHeight="1">
      <c r="A7" s="338"/>
      <c r="B7" s="339"/>
      <c r="C7" s="339"/>
      <c r="D7" s="338" t="s">
        <v>124</v>
      </c>
      <c r="E7" s="339" t="s">
        <v>125</v>
      </c>
      <c r="F7" s="338" t="s">
        <v>124</v>
      </c>
      <c r="G7" s="353" t="s">
        <v>125</v>
      </c>
      <c r="H7" s="340" t="s">
        <v>125</v>
      </c>
      <c r="I7" s="338" t="s">
        <v>124</v>
      </c>
      <c r="J7" s="339" t="s">
        <v>125</v>
      </c>
      <c r="K7" s="341" t="s">
        <v>125</v>
      </c>
    </row>
    <row r="8" ht="14.25" customHeight="1">
      <c r="A8" s="333">
        <v>1.0</v>
      </c>
      <c r="B8" s="277" t="s">
        <v>133</v>
      </c>
      <c r="C8" s="81">
        <v>1.0</v>
      </c>
      <c r="D8" s="351"/>
      <c r="E8" s="352"/>
      <c r="F8" s="277">
        <v>3.0</v>
      </c>
      <c r="G8" s="354">
        <v>39.0</v>
      </c>
      <c r="H8" s="343">
        <f>(F8*60)+G8</f>
        <v>219</v>
      </c>
      <c r="I8" s="81"/>
      <c r="J8" s="81"/>
      <c r="K8" s="345"/>
    </row>
    <row r="9" ht="14.25" customHeight="1">
      <c r="A9" s="81"/>
      <c r="B9" s="277" t="s">
        <v>134</v>
      </c>
      <c r="C9" s="81">
        <v>2.0</v>
      </c>
      <c r="D9" s="351"/>
      <c r="E9" s="352"/>
      <c r="F9" s="277"/>
      <c r="G9" s="354">
        <v>39.0</v>
      </c>
      <c r="H9" s="343">
        <f t="shared" ref="H9:H19" si="1">(F9*60)+G9+H8</f>
        <v>258</v>
      </c>
      <c r="I9" s="81"/>
      <c r="J9" s="81"/>
      <c r="K9" s="345"/>
    </row>
    <row r="10" ht="14.25" customHeight="1">
      <c r="A10" s="81"/>
      <c r="B10" s="277" t="s">
        <v>135</v>
      </c>
      <c r="C10" s="81">
        <v>3.0</v>
      </c>
      <c r="D10" s="351"/>
      <c r="E10" s="352"/>
      <c r="F10" s="277"/>
      <c r="G10" s="354">
        <v>58.0</v>
      </c>
      <c r="H10" s="343">
        <f t="shared" si="1"/>
        <v>316</v>
      </c>
      <c r="I10" s="81"/>
      <c r="J10" s="81"/>
      <c r="K10" s="345"/>
    </row>
    <row r="11" ht="14.25" customHeight="1">
      <c r="A11" s="81"/>
      <c r="B11" s="277" t="s">
        <v>136</v>
      </c>
      <c r="C11" s="81">
        <v>4.0</v>
      </c>
      <c r="D11" s="351"/>
      <c r="E11" s="352"/>
      <c r="F11" s="277"/>
      <c r="G11" s="354">
        <v>41.0</v>
      </c>
      <c r="H11" s="343">
        <f t="shared" si="1"/>
        <v>357</v>
      </c>
      <c r="I11" s="81"/>
      <c r="J11" s="81"/>
      <c r="K11" s="345"/>
    </row>
    <row r="12" ht="14.25" customHeight="1">
      <c r="A12" s="81"/>
      <c r="B12" s="277" t="s">
        <v>137</v>
      </c>
      <c r="C12" s="81">
        <v>5.0</v>
      </c>
      <c r="D12" s="351"/>
      <c r="E12" s="352"/>
      <c r="F12" s="277">
        <v>1.0</v>
      </c>
      <c r="G12" s="354">
        <v>48.0</v>
      </c>
      <c r="H12" s="343">
        <f t="shared" si="1"/>
        <v>465</v>
      </c>
      <c r="I12" s="81"/>
      <c r="J12" s="81"/>
      <c r="K12" s="345"/>
    </row>
    <row r="13" ht="14.25" customHeight="1">
      <c r="A13" s="81"/>
      <c r="B13" s="277" t="s">
        <v>138</v>
      </c>
      <c r="C13" s="81">
        <v>6.0</v>
      </c>
      <c r="D13" s="351"/>
      <c r="E13" s="352"/>
      <c r="F13" s="277"/>
      <c r="G13" s="354">
        <v>38.0</v>
      </c>
      <c r="H13" s="343">
        <f t="shared" si="1"/>
        <v>503</v>
      </c>
      <c r="I13" s="81"/>
      <c r="J13" s="81"/>
      <c r="K13" s="345"/>
    </row>
    <row r="14" ht="14.25" customHeight="1">
      <c r="A14" s="81"/>
      <c r="B14" s="277" t="s">
        <v>139</v>
      </c>
      <c r="C14" s="81">
        <v>7.0</v>
      </c>
      <c r="D14" s="351"/>
      <c r="E14" s="352"/>
      <c r="F14" s="277"/>
      <c r="G14" s="354">
        <v>47.0</v>
      </c>
      <c r="H14" s="343">
        <f t="shared" si="1"/>
        <v>550</v>
      </c>
      <c r="I14" s="81"/>
      <c r="J14" s="81"/>
      <c r="K14" s="345"/>
    </row>
    <row r="15" ht="14.25" customHeight="1">
      <c r="A15" s="81"/>
      <c r="B15" s="277" t="s">
        <v>140</v>
      </c>
      <c r="C15" s="81">
        <v>8.0</v>
      </c>
      <c r="D15" s="351"/>
      <c r="E15" s="352"/>
      <c r="F15" s="277"/>
      <c r="G15" s="354">
        <v>37.0</v>
      </c>
      <c r="H15" s="343">
        <f t="shared" si="1"/>
        <v>587</v>
      </c>
      <c r="I15" s="81"/>
      <c r="J15" s="81"/>
      <c r="K15" s="345"/>
    </row>
    <row r="16" ht="14.25" customHeight="1">
      <c r="A16" s="81"/>
      <c r="B16" s="277" t="s">
        <v>141</v>
      </c>
      <c r="C16" s="81">
        <v>9.0</v>
      </c>
      <c r="D16" s="351"/>
      <c r="E16" s="352"/>
      <c r="F16" s="277"/>
      <c r="G16" s="354">
        <v>57.0</v>
      </c>
      <c r="H16" s="343">
        <f t="shared" si="1"/>
        <v>644</v>
      </c>
      <c r="I16" s="81"/>
      <c r="J16" s="81"/>
      <c r="K16" s="345"/>
    </row>
    <row r="17" ht="14.25" customHeight="1">
      <c r="A17" s="81"/>
      <c r="B17" s="277" t="s">
        <v>142</v>
      </c>
      <c r="C17" s="81">
        <v>10.0</v>
      </c>
      <c r="D17" s="351"/>
      <c r="E17" s="352"/>
      <c r="F17" s="277"/>
      <c r="G17" s="354">
        <v>54.0</v>
      </c>
      <c r="H17" s="343">
        <f t="shared" si="1"/>
        <v>698</v>
      </c>
      <c r="I17" s="81"/>
      <c r="J17" s="81"/>
      <c r="K17" s="345"/>
    </row>
    <row r="18" ht="14.25" customHeight="1">
      <c r="A18" s="81"/>
      <c r="B18" s="277" t="s">
        <v>143</v>
      </c>
      <c r="C18" s="81">
        <v>11.0</v>
      </c>
      <c r="D18" s="351"/>
      <c r="E18" s="352"/>
      <c r="F18" s="277"/>
      <c r="G18" s="354">
        <v>41.0</v>
      </c>
      <c r="H18" s="343">
        <f t="shared" si="1"/>
        <v>739</v>
      </c>
      <c r="I18" s="81"/>
      <c r="J18" s="81"/>
      <c r="K18" s="345"/>
    </row>
    <row r="19" ht="14.25" customHeight="1">
      <c r="A19" s="81"/>
      <c r="B19" s="277" t="s">
        <v>144</v>
      </c>
      <c r="C19" s="81">
        <v>12.0</v>
      </c>
      <c r="D19" s="351"/>
      <c r="E19" s="352"/>
      <c r="F19" s="277">
        <v>1.0</v>
      </c>
      <c r="G19" s="354">
        <v>2.0</v>
      </c>
      <c r="H19" s="343">
        <f t="shared" si="1"/>
        <v>801</v>
      </c>
      <c r="I19" s="81"/>
      <c r="J19" s="81"/>
      <c r="K19" s="345"/>
    </row>
    <row r="20" ht="14.25" customHeight="1">
      <c r="A20" s="81"/>
      <c r="B20" s="81"/>
      <c r="C20" s="81"/>
      <c r="D20" s="351"/>
      <c r="E20" s="352"/>
      <c r="F20" s="81"/>
      <c r="G20" s="352"/>
      <c r="H20" s="343"/>
      <c r="I20" s="81"/>
      <c r="J20" s="81"/>
      <c r="K20" s="345"/>
    </row>
    <row r="21" ht="14.25" customHeight="1">
      <c r="A21" s="81"/>
      <c r="B21" s="81"/>
      <c r="C21" s="81"/>
      <c r="D21" s="351"/>
      <c r="E21" s="352"/>
      <c r="F21" s="81"/>
      <c r="G21" s="352"/>
      <c r="H21" s="343"/>
      <c r="I21" s="81"/>
      <c r="J21" s="81"/>
      <c r="K21" s="345"/>
    </row>
    <row r="22" ht="14.25" customHeight="1">
      <c r="A22" s="81"/>
      <c r="B22" s="81"/>
      <c r="C22" s="81"/>
      <c r="D22" s="351"/>
      <c r="E22" s="352"/>
      <c r="F22" s="81"/>
      <c r="G22" s="352"/>
      <c r="H22" s="343"/>
      <c r="I22" s="81"/>
      <c r="J22" s="81"/>
      <c r="K22" s="345"/>
    </row>
    <row r="23" ht="14.25" customHeight="1">
      <c r="A23" s="81"/>
      <c r="B23" s="81"/>
      <c r="C23" s="81"/>
      <c r="D23" s="351"/>
      <c r="E23" s="352"/>
      <c r="F23" s="81"/>
      <c r="G23" s="352"/>
      <c r="H23" s="343"/>
      <c r="I23" s="81"/>
      <c r="J23" s="81"/>
      <c r="K23" s="345"/>
    </row>
    <row r="24" ht="14.25" customHeight="1">
      <c r="A24" s="81"/>
      <c r="B24" s="81"/>
      <c r="C24" s="81"/>
      <c r="D24" s="351"/>
      <c r="E24" s="352"/>
      <c r="F24" s="81"/>
      <c r="G24" s="352"/>
      <c r="H24" s="343"/>
      <c r="I24" s="81"/>
      <c r="J24" s="81"/>
      <c r="K24" s="345"/>
    </row>
    <row r="25" ht="14.25" customHeight="1">
      <c r="A25" s="333">
        <v>2.0</v>
      </c>
      <c r="B25" s="277" t="s">
        <v>145</v>
      </c>
      <c r="C25" s="354">
        <v>13.0</v>
      </c>
      <c r="E25" s="352"/>
      <c r="F25" s="277">
        <v>1.0</v>
      </c>
      <c r="G25" s="354">
        <v>18.0</v>
      </c>
      <c r="H25" s="343">
        <f>(F25*60)+G25</f>
        <v>78</v>
      </c>
      <c r="I25" s="81"/>
      <c r="J25" s="81"/>
      <c r="K25" s="345"/>
    </row>
    <row r="26" ht="14.25" customHeight="1">
      <c r="A26" s="81"/>
      <c r="B26" s="277" t="s">
        <v>146</v>
      </c>
      <c r="C26" s="352">
        <f t="shared" ref="C26:C43" si="2">C25+1</f>
        <v>14</v>
      </c>
      <c r="E26" s="352"/>
      <c r="F26" s="277">
        <v>2.0</v>
      </c>
      <c r="G26" s="354">
        <v>14.0</v>
      </c>
      <c r="H26" s="343">
        <f t="shared" ref="H26:H43" si="3">(F26*60)+G26+H25</f>
        <v>212</v>
      </c>
      <c r="I26" s="81"/>
      <c r="J26" s="81"/>
      <c r="K26" s="345"/>
    </row>
    <row r="27" ht="14.25" customHeight="1">
      <c r="A27" s="81"/>
      <c r="B27" s="277" t="s">
        <v>147</v>
      </c>
      <c r="C27" s="352">
        <f t="shared" si="2"/>
        <v>15</v>
      </c>
      <c r="D27" s="277"/>
      <c r="E27" s="352"/>
      <c r="F27" s="277">
        <v>0.0</v>
      </c>
      <c r="G27" s="354">
        <v>43.0</v>
      </c>
      <c r="H27" s="343">
        <f t="shared" si="3"/>
        <v>255</v>
      </c>
      <c r="I27" s="81"/>
      <c r="J27" s="81"/>
      <c r="K27" s="345"/>
    </row>
    <row r="28" ht="14.25" customHeight="1">
      <c r="A28" s="81"/>
      <c r="B28" s="277" t="s">
        <v>148</v>
      </c>
      <c r="C28" s="352">
        <f t="shared" si="2"/>
        <v>16</v>
      </c>
      <c r="D28" s="277"/>
      <c r="E28" s="352"/>
      <c r="F28" s="277">
        <v>1.0</v>
      </c>
      <c r="G28" s="354">
        <v>39.0</v>
      </c>
      <c r="H28" s="343">
        <f t="shared" si="3"/>
        <v>354</v>
      </c>
      <c r="I28" s="81"/>
      <c r="J28" s="81"/>
      <c r="K28" s="345"/>
    </row>
    <row r="29" ht="14.25" customHeight="1">
      <c r="A29" s="81"/>
      <c r="B29" s="277" t="s">
        <v>149</v>
      </c>
      <c r="C29" s="352">
        <f t="shared" si="2"/>
        <v>17</v>
      </c>
      <c r="D29" s="277"/>
      <c r="E29" s="352"/>
      <c r="F29" s="277">
        <v>2.0</v>
      </c>
      <c r="G29" s="354">
        <v>26.0</v>
      </c>
      <c r="H29" s="343">
        <f t="shared" si="3"/>
        <v>500</v>
      </c>
      <c r="I29" s="81"/>
      <c r="J29" s="81"/>
      <c r="K29" s="345"/>
    </row>
    <row r="30" ht="14.25" customHeight="1">
      <c r="A30" s="81"/>
      <c r="B30" s="277" t="s">
        <v>150</v>
      </c>
      <c r="C30" s="352">
        <f t="shared" si="2"/>
        <v>18</v>
      </c>
      <c r="D30" s="277"/>
      <c r="E30" s="352"/>
      <c r="F30" s="277">
        <v>3.0</v>
      </c>
      <c r="G30" s="354">
        <v>0.0</v>
      </c>
      <c r="H30" s="343">
        <f t="shared" si="3"/>
        <v>680</v>
      </c>
      <c r="I30" s="81"/>
      <c r="J30" s="81"/>
      <c r="K30" s="345"/>
    </row>
    <row r="31" ht="14.25" customHeight="1">
      <c r="A31" s="81"/>
      <c r="B31" s="277" t="s">
        <v>151</v>
      </c>
      <c r="C31" s="352">
        <f t="shared" si="2"/>
        <v>19</v>
      </c>
      <c r="D31" s="277"/>
      <c r="E31" s="352"/>
      <c r="F31" s="277">
        <v>0.0</v>
      </c>
      <c r="G31" s="354">
        <v>40.0</v>
      </c>
      <c r="H31" s="343">
        <f t="shared" si="3"/>
        <v>720</v>
      </c>
      <c r="I31" s="81"/>
      <c r="J31" s="81"/>
      <c r="K31" s="345"/>
    </row>
    <row r="32" ht="14.25" customHeight="1">
      <c r="A32" s="81"/>
      <c r="B32" s="277" t="s">
        <v>152</v>
      </c>
      <c r="C32" s="352">
        <f t="shared" si="2"/>
        <v>20</v>
      </c>
      <c r="D32" s="277"/>
      <c r="E32" s="352"/>
      <c r="F32" s="277">
        <v>0.0</v>
      </c>
      <c r="G32" s="354">
        <v>59.0</v>
      </c>
      <c r="H32" s="343">
        <f t="shared" si="3"/>
        <v>779</v>
      </c>
      <c r="I32" s="81"/>
      <c r="J32" s="81"/>
      <c r="K32" s="345"/>
    </row>
    <row r="33" ht="14.25" customHeight="1">
      <c r="A33" s="81"/>
      <c r="B33" s="277" t="s">
        <v>153</v>
      </c>
      <c r="C33" s="352">
        <f t="shared" si="2"/>
        <v>21</v>
      </c>
      <c r="D33" s="277"/>
      <c r="E33" s="352"/>
      <c r="F33" s="277">
        <v>0.0</v>
      </c>
      <c r="G33" s="354">
        <v>29.0</v>
      </c>
      <c r="H33" s="343">
        <f t="shared" si="3"/>
        <v>808</v>
      </c>
      <c r="I33" s="81"/>
      <c r="J33" s="81"/>
      <c r="K33" s="345"/>
    </row>
    <row r="34" ht="14.25" customHeight="1">
      <c r="A34" s="81"/>
      <c r="B34" s="277" t="s">
        <v>133</v>
      </c>
      <c r="C34" s="352">
        <f t="shared" si="2"/>
        <v>22</v>
      </c>
      <c r="D34" s="277"/>
      <c r="E34" s="352"/>
      <c r="F34" s="277">
        <v>1.0</v>
      </c>
      <c r="G34" s="354">
        <v>9.0</v>
      </c>
      <c r="H34" s="343">
        <f t="shared" si="3"/>
        <v>877</v>
      </c>
      <c r="I34" s="81"/>
      <c r="J34" s="81"/>
      <c r="K34" s="345"/>
    </row>
    <row r="35" ht="14.25" customHeight="1">
      <c r="A35" s="81"/>
      <c r="B35" s="277" t="s">
        <v>134</v>
      </c>
      <c r="C35" s="352">
        <f t="shared" si="2"/>
        <v>23</v>
      </c>
      <c r="D35" s="277"/>
      <c r="E35" s="352"/>
      <c r="F35" s="277">
        <v>0.0</v>
      </c>
      <c r="G35" s="354">
        <v>22.0</v>
      </c>
      <c r="H35" s="343">
        <f t="shared" si="3"/>
        <v>899</v>
      </c>
      <c r="I35" s="81"/>
      <c r="J35" s="81"/>
      <c r="K35" s="345"/>
    </row>
    <row r="36" ht="14.25" customHeight="1">
      <c r="A36" s="81"/>
      <c r="B36" s="277" t="s">
        <v>154</v>
      </c>
      <c r="C36" s="352">
        <f t="shared" si="2"/>
        <v>24</v>
      </c>
      <c r="E36" s="352"/>
      <c r="F36" s="277">
        <v>0.0</v>
      </c>
      <c r="G36" s="354">
        <v>22.0</v>
      </c>
      <c r="H36" s="343">
        <f t="shared" si="3"/>
        <v>921</v>
      </c>
      <c r="I36" s="81"/>
      <c r="J36" s="81"/>
      <c r="K36" s="345"/>
    </row>
    <row r="37" ht="14.25" customHeight="1">
      <c r="A37" s="81"/>
      <c r="B37" s="277" t="s">
        <v>155</v>
      </c>
      <c r="C37" s="352">
        <f t="shared" si="2"/>
        <v>25</v>
      </c>
      <c r="D37" s="81"/>
      <c r="E37" s="352"/>
      <c r="F37" s="277">
        <v>0.0</v>
      </c>
      <c r="G37" s="354">
        <v>26.0</v>
      </c>
      <c r="H37" s="343">
        <f t="shared" si="3"/>
        <v>947</v>
      </c>
      <c r="I37" s="81"/>
      <c r="J37" s="352"/>
      <c r="K37" s="345"/>
    </row>
    <row r="38" ht="14.25" customHeight="1">
      <c r="A38" s="81"/>
      <c r="B38" s="277" t="s">
        <v>156</v>
      </c>
      <c r="C38" s="352">
        <f t="shared" si="2"/>
        <v>26</v>
      </c>
      <c r="D38" s="81"/>
      <c r="E38" s="352"/>
      <c r="F38" s="277">
        <v>0.0</v>
      </c>
      <c r="G38" s="354">
        <v>46.0</v>
      </c>
      <c r="H38" s="343">
        <f t="shared" si="3"/>
        <v>993</v>
      </c>
      <c r="I38" s="81"/>
      <c r="J38" s="352"/>
      <c r="K38" s="345"/>
    </row>
    <row r="39" ht="14.25" customHeight="1">
      <c r="A39" s="81"/>
      <c r="B39" s="277" t="s">
        <v>157</v>
      </c>
      <c r="C39" s="352">
        <f t="shared" si="2"/>
        <v>27</v>
      </c>
      <c r="D39" s="81"/>
      <c r="E39" s="352"/>
      <c r="F39" s="277">
        <v>0.0</v>
      </c>
      <c r="G39" s="354">
        <v>22.0</v>
      </c>
      <c r="H39" s="343">
        <f t="shared" si="3"/>
        <v>1015</v>
      </c>
      <c r="I39" s="81"/>
      <c r="J39" s="352"/>
      <c r="K39" s="355"/>
    </row>
    <row r="40" ht="14.25" customHeight="1">
      <c r="A40" s="81"/>
      <c r="B40" s="277" t="s">
        <v>158</v>
      </c>
      <c r="C40" s="352">
        <f t="shared" si="2"/>
        <v>28</v>
      </c>
      <c r="D40" s="81"/>
      <c r="E40" s="352"/>
      <c r="F40" s="277">
        <v>0.0</v>
      </c>
      <c r="G40" s="354">
        <v>41.0</v>
      </c>
      <c r="H40" s="343">
        <f t="shared" si="3"/>
        <v>1056</v>
      </c>
      <c r="I40" s="81"/>
      <c r="J40" s="352"/>
      <c r="K40" s="356"/>
    </row>
    <row r="41" ht="14.25" customHeight="1">
      <c r="A41" s="81"/>
      <c r="B41" s="277" t="s">
        <v>159</v>
      </c>
      <c r="C41" s="352">
        <f t="shared" si="2"/>
        <v>29</v>
      </c>
      <c r="D41" s="81"/>
      <c r="E41" s="352"/>
      <c r="F41" s="277">
        <v>0.0</v>
      </c>
      <c r="G41" s="354">
        <v>48.0</v>
      </c>
      <c r="H41" s="343">
        <f t="shared" si="3"/>
        <v>1104</v>
      </c>
      <c r="I41" s="81"/>
      <c r="J41" s="352"/>
      <c r="K41" s="356"/>
    </row>
    <row r="42" ht="14.25" customHeight="1">
      <c r="A42" s="81"/>
      <c r="B42" s="277" t="s">
        <v>160</v>
      </c>
      <c r="C42" s="352">
        <f t="shared" si="2"/>
        <v>30</v>
      </c>
      <c r="D42" s="81"/>
      <c r="E42" s="352"/>
      <c r="F42" s="277">
        <v>0.0</v>
      </c>
      <c r="G42" s="354">
        <v>28.0</v>
      </c>
      <c r="H42" s="343">
        <f t="shared" si="3"/>
        <v>1132</v>
      </c>
      <c r="I42" s="81"/>
      <c r="J42" s="352"/>
      <c r="K42" s="356"/>
    </row>
    <row r="43" ht="14.25" customHeight="1">
      <c r="A43" s="339"/>
      <c r="B43" s="357" t="s">
        <v>161</v>
      </c>
      <c r="C43" s="353">
        <f t="shared" si="2"/>
        <v>31</v>
      </c>
      <c r="D43" s="339"/>
      <c r="E43" s="353"/>
      <c r="F43" s="357">
        <v>0.0</v>
      </c>
      <c r="G43" s="358">
        <v>15.0</v>
      </c>
      <c r="H43" s="340">
        <f t="shared" si="3"/>
        <v>1147</v>
      </c>
      <c r="I43" s="339"/>
      <c r="J43" s="353"/>
      <c r="K43" s="359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0"/>
  <cols>
    <col customWidth="1" min="1" max="10" width="8.71"/>
    <col customWidth="1" min="11" max="11" width="13.43"/>
    <col customWidth="1" min="12" max="23" width="8.71"/>
  </cols>
  <sheetData>
    <row r="1">
      <c r="A1" s="331" t="s">
        <v>162</v>
      </c>
      <c r="L1">
        <v>1.0</v>
      </c>
      <c r="M1">
        <v>2.0</v>
      </c>
      <c r="N1">
        <v>3.0</v>
      </c>
      <c r="O1">
        <v>4.0</v>
      </c>
    </row>
    <row r="2" ht="14.25" customHeight="1">
      <c r="A2" t="s">
        <v>2</v>
      </c>
      <c r="B2" t="s">
        <v>163</v>
      </c>
      <c r="D2" s="158" t="s">
        <v>164</v>
      </c>
      <c r="L2" s="360" t="s">
        <v>6</v>
      </c>
      <c r="M2" s="361" t="s">
        <v>9</v>
      </c>
      <c r="N2" s="362" t="s">
        <v>5</v>
      </c>
      <c r="O2" s="363" t="s">
        <v>8</v>
      </c>
    </row>
    <row r="3" ht="14.25" customHeight="1">
      <c r="A3" t="s">
        <v>7</v>
      </c>
      <c r="B3" t="s">
        <v>165</v>
      </c>
      <c r="D3" t="s">
        <v>166</v>
      </c>
    </row>
    <row r="4" ht="14.25" customHeight="1">
      <c r="F4" s="364" t="s">
        <v>167</v>
      </c>
    </row>
    <row r="5" ht="14.25" customHeight="1">
      <c r="A5" s="348" t="s">
        <v>168</v>
      </c>
      <c r="B5" s="335"/>
      <c r="C5" s="335"/>
      <c r="D5" s="365" t="s">
        <v>169</v>
      </c>
      <c r="E5" s="335"/>
      <c r="F5" s="335"/>
      <c r="G5" s="350"/>
      <c r="H5" s="365" t="s">
        <v>170</v>
      </c>
      <c r="I5" s="335"/>
      <c r="J5" s="335"/>
      <c r="K5" s="350"/>
      <c r="L5" s="365" t="s">
        <v>171</v>
      </c>
      <c r="M5" s="335"/>
      <c r="N5" s="335"/>
      <c r="O5" s="350"/>
      <c r="P5" s="365" t="s">
        <v>172</v>
      </c>
      <c r="Q5" s="335"/>
      <c r="R5" s="335"/>
      <c r="S5" s="350"/>
      <c r="T5" s="336"/>
      <c r="U5" s="334"/>
      <c r="V5" s="350"/>
      <c r="W5" s="366" t="s">
        <v>129</v>
      </c>
    </row>
    <row r="6" ht="14.25" customHeight="1">
      <c r="A6" s="351" t="s">
        <v>10</v>
      </c>
      <c r="B6" s="81" t="s">
        <v>130</v>
      </c>
      <c r="C6" s="81" t="s">
        <v>56</v>
      </c>
      <c r="D6" s="351" t="s">
        <v>120</v>
      </c>
      <c r="E6" s="81"/>
      <c r="F6" s="81" t="s">
        <v>173</v>
      </c>
      <c r="G6" s="352"/>
      <c r="H6" s="351" t="s">
        <v>120</v>
      </c>
      <c r="I6" s="81"/>
      <c r="J6" s="81" t="s">
        <v>173</v>
      </c>
      <c r="K6" s="352"/>
      <c r="L6" s="351" t="s">
        <v>120</v>
      </c>
      <c r="M6" s="81"/>
      <c r="N6" s="81" t="s">
        <v>173</v>
      </c>
      <c r="O6" s="352"/>
      <c r="P6" s="351" t="s">
        <v>120</v>
      </c>
      <c r="Q6" s="81"/>
      <c r="R6" s="81" t="s">
        <v>173</v>
      </c>
      <c r="S6" s="352"/>
      <c r="T6" s="367" t="s">
        <v>122</v>
      </c>
      <c r="U6" s="351" t="s">
        <v>132</v>
      </c>
      <c r="V6" s="352"/>
      <c r="W6" s="368" t="s">
        <v>122</v>
      </c>
    </row>
    <row r="7" ht="14.25" customHeight="1">
      <c r="A7" s="338"/>
      <c r="B7" s="339"/>
      <c r="C7" s="339"/>
      <c r="D7" s="338" t="s">
        <v>124</v>
      </c>
      <c r="E7" s="339" t="s">
        <v>125</v>
      </c>
      <c r="F7" s="339" t="s">
        <v>124</v>
      </c>
      <c r="G7" s="353" t="s">
        <v>125</v>
      </c>
      <c r="H7" s="338" t="s">
        <v>124</v>
      </c>
      <c r="I7" s="339" t="s">
        <v>125</v>
      </c>
      <c r="J7" s="339" t="s">
        <v>124</v>
      </c>
      <c r="K7" s="353" t="s">
        <v>125</v>
      </c>
      <c r="L7" s="338" t="s">
        <v>124</v>
      </c>
      <c r="M7" s="339" t="s">
        <v>125</v>
      </c>
      <c r="N7" s="339" t="s">
        <v>124</v>
      </c>
      <c r="O7" s="353" t="s">
        <v>125</v>
      </c>
      <c r="P7" s="338" t="s">
        <v>124</v>
      </c>
      <c r="Q7" s="339" t="s">
        <v>125</v>
      </c>
      <c r="R7" s="339" t="s">
        <v>124</v>
      </c>
      <c r="S7" s="353" t="s">
        <v>125</v>
      </c>
      <c r="T7" s="369" t="s">
        <v>174</v>
      </c>
      <c r="U7" s="338" t="s">
        <v>124</v>
      </c>
      <c r="V7" s="353" t="s">
        <v>125</v>
      </c>
      <c r="W7" s="370" t="s">
        <v>174</v>
      </c>
    </row>
    <row r="8" ht="14.25" customHeight="1">
      <c r="A8" s="333">
        <v>1.0</v>
      </c>
      <c r="B8" s="11"/>
      <c r="C8">
        <v>1.0</v>
      </c>
      <c r="D8" s="351">
        <v>29.0</v>
      </c>
      <c r="E8" s="81">
        <v>47.0</v>
      </c>
      <c r="F8" s="81"/>
      <c r="G8" s="352"/>
      <c r="H8" s="351"/>
      <c r="I8" s="81"/>
      <c r="J8" s="81"/>
      <c r="K8" s="352"/>
      <c r="L8" s="351">
        <v>25.0</v>
      </c>
      <c r="M8" s="81">
        <v>13.0</v>
      </c>
      <c r="N8" s="81"/>
      <c r="O8" s="352"/>
      <c r="P8" s="351">
        <v>27.0</v>
      </c>
      <c r="Q8" s="81">
        <v>62.0</v>
      </c>
      <c r="R8" s="81"/>
      <c r="S8" s="352"/>
      <c r="T8" s="336">
        <f t="shared" ref="T8:T40" si="1">D8*60+E8+F8*60+G8+H8*60+I8+J8*60+K8+L8*60+M8+N8*60+O8+P8*60+Q8+R8*60+S8</f>
        <v>4982</v>
      </c>
      <c r="W8" s="337">
        <f t="shared" ref="W8:W40" si="2">U8*60+V8</f>
        <v>0</v>
      </c>
    </row>
    <row r="9" ht="14.25" customHeight="1">
      <c r="B9" s="11"/>
      <c r="C9">
        <f>C8+1</f>
        <v>2</v>
      </c>
      <c r="D9" s="351">
        <v>22.0</v>
      </c>
      <c r="E9" s="81">
        <v>47.0</v>
      </c>
      <c r="F9" s="81"/>
      <c r="G9" s="352"/>
      <c r="H9" s="351"/>
      <c r="I9" s="81"/>
      <c r="J9" s="81"/>
      <c r="K9" s="352"/>
      <c r="L9" s="351">
        <v>13.0</v>
      </c>
      <c r="M9" s="81">
        <v>33.0</v>
      </c>
      <c r="N9" s="81"/>
      <c r="O9" s="352"/>
      <c r="P9" s="351">
        <v>30.0</v>
      </c>
      <c r="Q9" s="81">
        <v>68.0</v>
      </c>
      <c r="R9" s="81"/>
      <c r="S9" s="352"/>
      <c r="T9" s="343">
        <f t="shared" si="1"/>
        <v>4048</v>
      </c>
      <c r="W9" s="345">
        <f t="shared" si="2"/>
        <v>0</v>
      </c>
    </row>
    <row r="10" ht="14.25" customHeight="1">
      <c r="B10" s="11"/>
      <c r="C10">
        <v>3.0</v>
      </c>
      <c r="D10" s="351">
        <v>12.0</v>
      </c>
      <c r="E10" s="81">
        <v>34.0</v>
      </c>
      <c r="F10" s="81"/>
      <c r="G10" s="352"/>
      <c r="H10" s="351"/>
      <c r="I10" s="81"/>
      <c r="J10" s="81"/>
      <c r="K10" s="352"/>
      <c r="L10" s="351"/>
      <c r="M10" s="81"/>
      <c r="N10" s="81"/>
      <c r="O10" s="352"/>
      <c r="P10" s="351">
        <v>27.0</v>
      </c>
      <c r="Q10" s="81">
        <v>21.0</v>
      </c>
      <c r="R10" s="81"/>
      <c r="S10" s="352"/>
      <c r="T10" s="343">
        <f t="shared" si="1"/>
        <v>2395</v>
      </c>
      <c r="W10" s="345">
        <f t="shared" si="2"/>
        <v>0</v>
      </c>
    </row>
    <row r="11" ht="14.25" customHeight="1">
      <c r="B11" s="11"/>
      <c r="C11">
        <f t="shared" ref="C11:C17" si="3">C10+1</f>
        <v>4</v>
      </c>
      <c r="D11" s="351">
        <v>13.0</v>
      </c>
      <c r="E11" s="81">
        <v>18.0</v>
      </c>
      <c r="F11" s="81"/>
      <c r="G11" s="352"/>
      <c r="H11" s="351"/>
      <c r="I11" s="81"/>
      <c r="J11" s="81"/>
      <c r="K11" s="352"/>
      <c r="L11" s="351"/>
      <c r="M11" s="81"/>
      <c r="N11" s="81"/>
      <c r="O11" s="352"/>
      <c r="P11" s="351">
        <v>36.0</v>
      </c>
      <c r="Q11" s="81">
        <v>14.0</v>
      </c>
      <c r="R11" s="81"/>
      <c r="S11" s="352"/>
      <c r="T11" s="343">
        <f t="shared" si="1"/>
        <v>2972</v>
      </c>
      <c r="W11" s="345">
        <f t="shared" si="2"/>
        <v>0</v>
      </c>
    </row>
    <row r="12" ht="14.25" customHeight="1">
      <c r="B12" s="11"/>
      <c r="C12">
        <f t="shared" si="3"/>
        <v>5</v>
      </c>
      <c r="D12" s="351">
        <v>28.0</v>
      </c>
      <c r="E12" s="81">
        <v>21.0</v>
      </c>
      <c r="F12" s="81"/>
      <c r="G12" s="352"/>
      <c r="H12" s="351"/>
      <c r="I12" s="81"/>
      <c r="J12" s="81"/>
      <c r="K12" s="352"/>
      <c r="L12" s="351"/>
      <c r="M12" s="81"/>
      <c r="N12" s="81"/>
      <c r="O12" s="352"/>
      <c r="P12" s="351">
        <v>28.0</v>
      </c>
      <c r="Q12" s="81">
        <v>52.0</v>
      </c>
      <c r="R12" s="81"/>
      <c r="S12" s="352"/>
      <c r="T12" s="343">
        <f t="shared" si="1"/>
        <v>3433</v>
      </c>
      <c r="W12" s="345">
        <f t="shared" si="2"/>
        <v>0</v>
      </c>
    </row>
    <row r="13" ht="14.25" customHeight="1">
      <c r="B13" s="11"/>
      <c r="C13">
        <f t="shared" si="3"/>
        <v>6</v>
      </c>
      <c r="D13" s="351"/>
      <c r="E13" s="81"/>
      <c r="F13" s="81"/>
      <c r="G13" s="352"/>
      <c r="H13" s="351"/>
      <c r="I13" s="81"/>
      <c r="J13" s="81"/>
      <c r="K13" s="352"/>
      <c r="L13" s="351"/>
      <c r="M13" s="81"/>
      <c r="N13" s="81"/>
      <c r="O13" s="352"/>
      <c r="P13" s="351">
        <v>29.0</v>
      </c>
      <c r="Q13" s="81">
        <v>27.0</v>
      </c>
      <c r="R13" s="81"/>
      <c r="S13" s="352"/>
      <c r="T13" s="343">
        <f t="shared" si="1"/>
        <v>1767</v>
      </c>
      <c r="W13" s="345">
        <f t="shared" si="2"/>
        <v>0</v>
      </c>
    </row>
    <row r="14" ht="14.25" customHeight="1">
      <c r="B14" s="11"/>
      <c r="C14">
        <f t="shared" si="3"/>
        <v>7</v>
      </c>
      <c r="D14" s="351"/>
      <c r="E14" s="81"/>
      <c r="F14" s="81"/>
      <c r="G14" s="352"/>
      <c r="H14" s="351"/>
      <c r="I14" s="81"/>
      <c r="J14" s="81"/>
      <c r="K14" s="352"/>
      <c r="L14" s="351"/>
      <c r="M14" s="81"/>
      <c r="N14" s="81"/>
      <c r="O14" s="352"/>
      <c r="P14" s="351">
        <v>30.0</v>
      </c>
      <c r="Q14" s="81">
        <v>94.0</v>
      </c>
      <c r="R14" s="81"/>
      <c r="S14" s="352"/>
      <c r="T14" s="343">
        <f t="shared" si="1"/>
        <v>1894</v>
      </c>
      <c r="W14" s="345">
        <f t="shared" si="2"/>
        <v>0</v>
      </c>
    </row>
    <row r="15" ht="14.25" customHeight="1">
      <c r="B15" s="11"/>
      <c r="C15">
        <f t="shared" si="3"/>
        <v>8</v>
      </c>
      <c r="D15" s="351"/>
      <c r="E15" s="81"/>
      <c r="F15" s="81"/>
      <c r="G15" s="352"/>
      <c r="H15" s="351"/>
      <c r="I15" s="81"/>
      <c r="J15" s="81"/>
      <c r="K15" s="352"/>
      <c r="L15" s="351"/>
      <c r="M15" s="81"/>
      <c r="N15" s="81"/>
      <c r="O15" s="352"/>
      <c r="P15" s="351">
        <v>28.0</v>
      </c>
      <c r="Q15" s="81">
        <v>53.0</v>
      </c>
      <c r="R15" s="81"/>
      <c r="S15" s="352"/>
      <c r="T15" s="343">
        <f t="shared" si="1"/>
        <v>1733</v>
      </c>
      <c r="W15" s="345">
        <f t="shared" si="2"/>
        <v>0</v>
      </c>
    </row>
    <row r="16" ht="14.25" customHeight="1">
      <c r="B16" s="11"/>
      <c r="C16">
        <f t="shared" si="3"/>
        <v>9</v>
      </c>
      <c r="D16" s="351"/>
      <c r="E16" s="81"/>
      <c r="F16" s="81"/>
      <c r="G16" s="352"/>
      <c r="H16" s="351"/>
      <c r="I16" s="81"/>
      <c r="J16" s="81"/>
      <c r="K16" s="352"/>
      <c r="L16" s="351"/>
      <c r="M16" s="81"/>
      <c r="N16" s="81"/>
      <c r="O16" s="352"/>
      <c r="P16" s="351"/>
      <c r="Q16" s="81"/>
      <c r="R16" s="81"/>
      <c r="S16" s="352"/>
      <c r="T16" s="343">
        <f t="shared" si="1"/>
        <v>0</v>
      </c>
      <c r="W16" s="345">
        <f t="shared" si="2"/>
        <v>0</v>
      </c>
    </row>
    <row r="17" ht="14.25" customHeight="1">
      <c r="B17" s="11"/>
      <c r="C17">
        <f t="shared" si="3"/>
        <v>10</v>
      </c>
      <c r="D17" s="351"/>
      <c r="E17" s="81"/>
      <c r="F17" s="81"/>
      <c r="G17" s="352"/>
      <c r="H17" s="351"/>
      <c r="I17" s="81"/>
      <c r="J17" s="81"/>
      <c r="K17" s="352"/>
      <c r="L17" s="351"/>
      <c r="M17" s="81"/>
      <c r="N17" s="81"/>
      <c r="O17" s="352"/>
      <c r="P17" s="351"/>
      <c r="Q17" s="81"/>
      <c r="R17" s="81"/>
      <c r="S17" s="352"/>
      <c r="T17" s="343">
        <f t="shared" si="1"/>
        <v>0</v>
      </c>
      <c r="W17" s="345">
        <f t="shared" si="2"/>
        <v>0</v>
      </c>
    </row>
    <row r="18" ht="14.25" customHeight="1">
      <c r="B18" s="11"/>
      <c r="C18">
        <v>11.0</v>
      </c>
      <c r="D18" s="351"/>
      <c r="E18" s="81"/>
      <c r="F18" s="81"/>
      <c r="G18" s="352"/>
      <c r="H18" s="351"/>
      <c r="I18" s="81"/>
      <c r="J18" s="81"/>
      <c r="K18" s="352"/>
      <c r="L18" s="351"/>
      <c r="M18" s="81"/>
      <c r="N18" s="81"/>
      <c r="O18" s="352"/>
      <c r="P18" s="351"/>
      <c r="Q18" s="81"/>
      <c r="R18" s="81"/>
      <c r="S18" s="352"/>
      <c r="T18" s="343">
        <f t="shared" si="1"/>
        <v>0</v>
      </c>
      <c r="W18" s="345">
        <f t="shared" si="2"/>
        <v>0</v>
      </c>
    </row>
    <row r="19" ht="14.25" customHeight="1">
      <c r="B19" s="11"/>
      <c r="C19">
        <v>12.0</v>
      </c>
      <c r="D19" s="351"/>
      <c r="E19" s="81"/>
      <c r="F19" s="81"/>
      <c r="G19" s="352"/>
      <c r="H19" s="351"/>
      <c r="I19" s="81"/>
      <c r="J19" s="81"/>
      <c r="K19" s="352"/>
      <c r="L19" s="351"/>
      <c r="M19" s="81"/>
      <c r="N19" s="81"/>
      <c r="O19" s="352"/>
      <c r="P19" s="351"/>
      <c r="Q19" s="81"/>
      <c r="R19" s="81"/>
      <c r="S19" s="352"/>
      <c r="T19" s="343">
        <f t="shared" si="1"/>
        <v>0</v>
      </c>
      <c r="W19" s="345">
        <f t="shared" si="2"/>
        <v>0</v>
      </c>
    </row>
    <row r="20" ht="14.25" customHeight="1">
      <c r="B20" s="15"/>
      <c r="C20">
        <v>13.0</v>
      </c>
      <c r="D20" s="351"/>
      <c r="E20" s="81"/>
      <c r="F20" s="81"/>
      <c r="G20" s="352"/>
      <c r="H20" s="351"/>
      <c r="I20" s="81"/>
      <c r="J20" s="81"/>
      <c r="K20" s="352"/>
      <c r="L20" s="351"/>
      <c r="M20" s="81"/>
      <c r="N20" s="81"/>
      <c r="O20" s="352"/>
      <c r="P20" s="351"/>
      <c r="Q20" s="81"/>
      <c r="R20" s="81"/>
      <c r="S20" s="352"/>
      <c r="T20" s="343">
        <f t="shared" si="1"/>
        <v>0</v>
      </c>
      <c r="W20" s="345">
        <f t="shared" si="2"/>
        <v>0</v>
      </c>
    </row>
    <row r="21" ht="14.25" customHeight="1">
      <c r="B21" s="15"/>
      <c r="C21">
        <v>14.0</v>
      </c>
      <c r="D21" s="351"/>
      <c r="E21" s="81"/>
      <c r="F21" s="81"/>
      <c r="G21" s="352"/>
      <c r="H21" s="351"/>
      <c r="I21" s="81"/>
      <c r="J21" s="81"/>
      <c r="K21" s="352"/>
      <c r="L21" s="351"/>
      <c r="M21" s="81"/>
      <c r="N21" s="81"/>
      <c r="O21" s="352"/>
      <c r="P21" s="351"/>
      <c r="Q21" s="81"/>
      <c r="R21" s="81"/>
      <c r="S21" s="352"/>
      <c r="T21" s="343">
        <f t="shared" si="1"/>
        <v>0</v>
      </c>
      <c r="W21" s="345">
        <f t="shared" si="2"/>
        <v>0</v>
      </c>
    </row>
    <row r="22" ht="14.25" customHeight="1">
      <c r="B22" s="11"/>
      <c r="C22">
        <v>15.0</v>
      </c>
      <c r="D22" s="351"/>
      <c r="E22" s="81"/>
      <c r="F22" s="81"/>
      <c r="G22" s="352"/>
      <c r="H22" s="351"/>
      <c r="I22" s="81"/>
      <c r="J22" s="81"/>
      <c r="K22" s="352"/>
      <c r="L22" s="351"/>
      <c r="M22" s="81"/>
      <c r="N22" s="81"/>
      <c r="O22" s="352"/>
      <c r="P22" s="351"/>
      <c r="Q22" s="81"/>
      <c r="R22" s="81"/>
      <c r="S22" s="352"/>
      <c r="T22" s="343">
        <f t="shared" si="1"/>
        <v>0</v>
      </c>
      <c r="W22" s="345">
        <f t="shared" si="2"/>
        <v>0</v>
      </c>
    </row>
    <row r="23" ht="14.25" customHeight="1">
      <c r="B23" s="11"/>
      <c r="C23">
        <v>16.0</v>
      </c>
      <c r="D23" s="351"/>
      <c r="E23" s="81"/>
      <c r="F23" s="81"/>
      <c r="G23" s="352"/>
      <c r="H23" s="351"/>
      <c r="I23" s="81"/>
      <c r="J23" s="81"/>
      <c r="K23" s="352"/>
      <c r="L23" s="351"/>
      <c r="M23" s="81"/>
      <c r="N23" s="81"/>
      <c r="O23" s="352"/>
      <c r="P23" s="351"/>
      <c r="Q23" s="81"/>
      <c r="R23" s="81"/>
      <c r="S23" s="352"/>
      <c r="T23" s="343">
        <f t="shared" si="1"/>
        <v>0</v>
      </c>
      <c r="W23" s="345">
        <f t="shared" si="2"/>
        <v>0</v>
      </c>
    </row>
    <row r="24" ht="14.25" customHeight="1">
      <c r="B24" s="11"/>
      <c r="C24">
        <v>17.0</v>
      </c>
      <c r="D24" s="351"/>
      <c r="E24" s="81"/>
      <c r="F24" s="81"/>
      <c r="G24" s="352"/>
      <c r="H24" s="351"/>
      <c r="I24" s="81"/>
      <c r="J24" s="81"/>
      <c r="K24" s="352"/>
      <c r="L24" s="351"/>
      <c r="M24" s="81"/>
      <c r="N24" s="81"/>
      <c r="O24" s="352"/>
      <c r="P24" s="351"/>
      <c r="Q24" s="81"/>
      <c r="R24" s="81"/>
      <c r="S24" s="352"/>
      <c r="T24" s="343">
        <f t="shared" si="1"/>
        <v>0</v>
      </c>
      <c r="W24" s="345">
        <f t="shared" si="2"/>
        <v>0</v>
      </c>
    </row>
    <row r="25" ht="14.25" customHeight="1">
      <c r="A25" s="371">
        <v>2.0</v>
      </c>
      <c r="B25" s="372"/>
      <c r="C25" s="373">
        <v>18.0</v>
      </c>
      <c r="D25" s="374"/>
      <c r="E25" s="373"/>
      <c r="F25" s="373"/>
      <c r="G25" s="375"/>
      <c r="H25" s="374"/>
      <c r="I25" s="373"/>
      <c r="J25" s="373"/>
      <c r="K25" s="375"/>
      <c r="L25" s="374"/>
      <c r="M25" s="373"/>
      <c r="N25" s="373"/>
      <c r="O25" s="375"/>
      <c r="P25" s="374"/>
      <c r="Q25" s="373"/>
      <c r="R25" s="373"/>
      <c r="S25" s="375"/>
      <c r="T25" s="343">
        <f t="shared" si="1"/>
        <v>0</v>
      </c>
      <c r="U25" s="373"/>
      <c r="V25" s="373"/>
      <c r="W25" s="345">
        <f t="shared" si="2"/>
        <v>0</v>
      </c>
    </row>
    <row r="26" ht="14.25" customHeight="1">
      <c r="A26" s="373"/>
      <c r="B26" s="376"/>
      <c r="C26" s="373">
        <f t="shared" ref="C26:C39" si="4">C25+1</f>
        <v>19</v>
      </c>
      <c r="D26" s="374"/>
      <c r="E26" s="373"/>
      <c r="F26" s="373"/>
      <c r="G26" s="375"/>
      <c r="H26" s="374"/>
      <c r="I26" s="373"/>
      <c r="J26" s="373"/>
      <c r="K26" s="375"/>
      <c r="L26" s="374"/>
      <c r="M26" s="373"/>
      <c r="N26" s="373"/>
      <c r="O26" s="375"/>
      <c r="P26" s="374"/>
      <c r="Q26" s="373"/>
      <c r="R26" s="373"/>
      <c r="S26" s="375"/>
      <c r="T26" s="343">
        <f t="shared" si="1"/>
        <v>0</v>
      </c>
      <c r="U26" s="373"/>
      <c r="V26" s="373"/>
      <c r="W26" s="345">
        <f t="shared" si="2"/>
        <v>0</v>
      </c>
    </row>
    <row r="27" ht="14.25" customHeight="1">
      <c r="A27" s="373"/>
      <c r="B27" s="376"/>
      <c r="C27" s="373">
        <f t="shared" si="4"/>
        <v>20</v>
      </c>
      <c r="D27" s="374"/>
      <c r="E27" s="373"/>
      <c r="F27" s="373"/>
      <c r="G27" s="375"/>
      <c r="H27" s="374"/>
      <c r="I27" s="373"/>
      <c r="J27" s="373"/>
      <c r="K27" s="375"/>
      <c r="L27" s="374"/>
      <c r="M27" s="373"/>
      <c r="N27" s="373"/>
      <c r="O27" s="375"/>
      <c r="P27" s="374"/>
      <c r="Q27" s="373"/>
      <c r="R27" s="373"/>
      <c r="S27" s="375"/>
      <c r="T27" s="343">
        <f t="shared" si="1"/>
        <v>0</v>
      </c>
      <c r="U27" s="373"/>
      <c r="V27" s="373"/>
      <c r="W27" s="345">
        <f t="shared" si="2"/>
        <v>0</v>
      </c>
    </row>
    <row r="28" ht="14.25" customHeight="1">
      <c r="A28" s="373"/>
      <c r="B28" s="376"/>
      <c r="C28" s="373">
        <f t="shared" si="4"/>
        <v>21</v>
      </c>
      <c r="D28" s="374"/>
      <c r="E28" s="373"/>
      <c r="F28" s="373"/>
      <c r="G28" s="375"/>
      <c r="H28" s="374"/>
      <c r="I28" s="373"/>
      <c r="J28" s="373"/>
      <c r="K28" s="375"/>
      <c r="L28" s="374"/>
      <c r="M28" s="373"/>
      <c r="N28" s="373"/>
      <c r="O28" s="375"/>
      <c r="P28" s="374"/>
      <c r="Q28" s="373"/>
      <c r="R28" s="373"/>
      <c r="S28" s="375"/>
      <c r="T28" s="343">
        <f t="shared" si="1"/>
        <v>0</v>
      </c>
      <c r="U28" s="373"/>
      <c r="V28" s="373"/>
      <c r="W28" s="345">
        <f t="shared" si="2"/>
        <v>0</v>
      </c>
    </row>
    <row r="29" ht="14.25" customHeight="1">
      <c r="A29" s="373"/>
      <c r="B29" s="372"/>
      <c r="C29" s="373">
        <f t="shared" si="4"/>
        <v>22</v>
      </c>
      <c r="D29" s="374"/>
      <c r="E29" s="373"/>
      <c r="F29" s="373"/>
      <c r="G29" s="375"/>
      <c r="H29" s="374"/>
      <c r="I29" s="373"/>
      <c r="J29" s="373"/>
      <c r="K29" s="375"/>
      <c r="L29" s="374"/>
      <c r="M29" s="373"/>
      <c r="N29" s="373"/>
      <c r="O29" s="375"/>
      <c r="P29" s="374"/>
      <c r="Q29" s="373"/>
      <c r="R29" s="373"/>
      <c r="S29" s="375"/>
      <c r="T29" s="343">
        <f t="shared" si="1"/>
        <v>0</v>
      </c>
      <c r="U29" s="373"/>
      <c r="V29" s="373"/>
      <c r="W29" s="345">
        <f t="shared" si="2"/>
        <v>0</v>
      </c>
    </row>
    <row r="30" ht="14.25" customHeight="1">
      <c r="A30" s="373"/>
      <c r="B30" s="376"/>
      <c r="C30" s="373">
        <f t="shared" si="4"/>
        <v>23</v>
      </c>
      <c r="D30" s="374"/>
      <c r="E30" s="373"/>
      <c r="F30" s="373"/>
      <c r="G30" s="375"/>
      <c r="H30" s="374"/>
      <c r="I30" s="373"/>
      <c r="J30" s="373"/>
      <c r="K30" s="375"/>
      <c r="L30" s="374"/>
      <c r="M30" s="373"/>
      <c r="N30" s="373"/>
      <c r="O30" s="375"/>
      <c r="P30" s="374"/>
      <c r="Q30" s="373"/>
      <c r="R30" s="373"/>
      <c r="S30" s="375"/>
      <c r="T30" s="343">
        <f t="shared" si="1"/>
        <v>0</v>
      </c>
      <c r="U30" s="373"/>
      <c r="V30" s="373"/>
      <c r="W30" s="345">
        <f t="shared" si="2"/>
        <v>0</v>
      </c>
    </row>
    <row r="31" ht="14.25" customHeight="1">
      <c r="A31" s="373"/>
      <c r="B31" s="372"/>
      <c r="C31" s="373">
        <f t="shared" si="4"/>
        <v>24</v>
      </c>
      <c r="D31" s="374"/>
      <c r="E31" s="373"/>
      <c r="F31" s="373"/>
      <c r="G31" s="375"/>
      <c r="H31" s="374"/>
      <c r="I31" s="373"/>
      <c r="J31" s="373"/>
      <c r="K31" s="375"/>
      <c r="L31" s="374"/>
      <c r="M31" s="373"/>
      <c r="N31" s="373"/>
      <c r="O31" s="375"/>
      <c r="P31" s="374"/>
      <c r="Q31" s="373"/>
      <c r="R31" s="373"/>
      <c r="S31" s="375"/>
      <c r="T31" s="343">
        <f t="shared" si="1"/>
        <v>0</v>
      </c>
      <c r="U31" s="373"/>
      <c r="V31" s="373"/>
      <c r="W31" s="345">
        <f t="shared" si="2"/>
        <v>0</v>
      </c>
    </row>
    <row r="32" ht="14.25" customHeight="1">
      <c r="A32" s="373"/>
      <c r="B32" s="372"/>
      <c r="C32" s="373">
        <f t="shared" si="4"/>
        <v>25</v>
      </c>
      <c r="D32" s="374"/>
      <c r="E32" s="373"/>
      <c r="F32" s="373"/>
      <c r="G32" s="375"/>
      <c r="H32" s="374"/>
      <c r="I32" s="373"/>
      <c r="J32" s="373"/>
      <c r="K32" s="375"/>
      <c r="L32" s="374"/>
      <c r="M32" s="373"/>
      <c r="N32" s="373"/>
      <c r="O32" s="375"/>
      <c r="P32" s="374"/>
      <c r="Q32" s="373"/>
      <c r="R32" s="373"/>
      <c r="S32" s="375"/>
      <c r="T32" s="343">
        <f t="shared" si="1"/>
        <v>0</v>
      </c>
      <c r="U32" s="373"/>
      <c r="V32" s="373"/>
      <c r="W32" s="345">
        <f t="shared" si="2"/>
        <v>0</v>
      </c>
    </row>
    <row r="33" ht="14.25" customHeight="1">
      <c r="A33" s="373"/>
      <c r="B33" s="372"/>
      <c r="C33" s="373">
        <f t="shared" si="4"/>
        <v>26</v>
      </c>
      <c r="D33" s="374"/>
      <c r="E33" s="373"/>
      <c r="F33" s="373"/>
      <c r="G33" s="375"/>
      <c r="H33" s="374"/>
      <c r="I33" s="373"/>
      <c r="J33" s="373"/>
      <c r="K33" s="375"/>
      <c r="L33" s="374"/>
      <c r="M33" s="373"/>
      <c r="N33" s="373"/>
      <c r="O33" s="375"/>
      <c r="P33" s="374"/>
      <c r="Q33" s="373"/>
      <c r="R33" s="373"/>
      <c r="S33" s="375"/>
      <c r="T33" s="343">
        <f t="shared" si="1"/>
        <v>0</v>
      </c>
      <c r="U33" s="373"/>
      <c r="V33" s="373"/>
      <c r="W33" s="345">
        <f t="shared" si="2"/>
        <v>0</v>
      </c>
    </row>
    <row r="34" ht="14.25" customHeight="1">
      <c r="A34" s="373"/>
      <c r="B34" s="372"/>
      <c r="C34" s="373">
        <f t="shared" si="4"/>
        <v>27</v>
      </c>
      <c r="D34" s="374"/>
      <c r="E34" s="373"/>
      <c r="F34" s="373"/>
      <c r="G34" s="375"/>
      <c r="H34" s="374"/>
      <c r="I34" s="373"/>
      <c r="J34" s="373"/>
      <c r="K34" s="375"/>
      <c r="L34" s="374"/>
      <c r="M34" s="373"/>
      <c r="N34" s="373"/>
      <c r="O34" s="375"/>
      <c r="P34" s="374"/>
      <c r="Q34" s="373"/>
      <c r="R34" s="373"/>
      <c r="S34" s="375"/>
      <c r="T34" s="343">
        <f t="shared" si="1"/>
        <v>0</v>
      </c>
      <c r="U34" s="373"/>
      <c r="V34" s="373"/>
      <c r="W34" s="345">
        <f t="shared" si="2"/>
        <v>0</v>
      </c>
    </row>
    <row r="35" ht="14.25" customHeight="1">
      <c r="A35" s="373"/>
      <c r="B35" s="372"/>
      <c r="C35" s="373">
        <f t="shared" si="4"/>
        <v>28</v>
      </c>
      <c r="D35" s="374"/>
      <c r="E35" s="373"/>
      <c r="F35" s="373"/>
      <c r="G35" s="375"/>
      <c r="H35" s="374"/>
      <c r="I35" s="373"/>
      <c r="J35" s="373"/>
      <c r="K35" s="375"/>
      <c r="L35" s="374"/>
      <c r="M35" s="373"/>
      <c r="N35" s="373"/>
      <c r="O35" s="375"/>
      <c r="P35" s="374"/>
      <c r="Q35" s="373"/>
      <c r="R35" s="373"/>
      <c r="S35" s="375"/>
      <c r="T35" s="343">
        <f t="shared" si="1"/>
        <v>0</v>
      </c>
      <c r="U35" s="373"/>
      <c r="V35" s="373"/>
      <c r="W35" s="345">
        <f t="shared" si="2"/>
        <v>0</v>
      </c>
    </row>
    <row r="36" ht="14.25" customHeight="1">
      <c r="A36" s="373"/>
      <c r="B36" s="372"/>
      <c r="C36" s="373">
        <f t="shared" si="4"/>
        <v>29</v>
      </c>
      <c r="D36" s="374"/>
      <c r="E36" s="373"/>
      <c r="F36" s="373"/>
      <c r="G36" s="375"/>
      <c r="H36" s="374"/>
      <c r="I36" s="373"/>
      <c r="J36" s="373"/>
      <c r="K36" s="375"/>
      <c r="L36" s="374"/>
      <c r="M36" s="373"/>
      <c r="N36" s="373"/>
      <c r="O36" s="375"/>
      <c r="P36" s="374"/>
      <c r="Q36" s="373"/>
      <c r="R36" s="373"/>
      <c r="S36" s="375"/>
      <c r="T36" s="343">
        <f t="shared" si="1"/>
        <v>0</v>
      </c>
      <c r="U36" s="373"/>
      <c r="V36" s="373"/>
      <c r="W36" s="345">
        <f t="shared" si="2"/>
        <v>0</v>
      </c>
    </row>
    <row r="37" ht="14.25" customHeight="1">
      <c r="A37" s="373"/>
      <c r="B37" s="372"/>
      <c r="C37" s="373">
        <f t="shared" si="4"/>
        <v>30</v>
      </c>
      <c r="D37" s="374"/>
      <c r="E37" s="373"/>
      <c r="F37" s="373"/>
      <c r="G37" s="375"/>
      <c r="H37" s="374"/>
      <c r="I37" s="373"/>
      <c r="J37" s="373"/>
      <c r="K37" s="375"/>
      <c r="L37" s="374"/>
      <c r="M37" s="373"/>
      <c r="N37" s="373"/>
      <c r="O37" s="375"/>
      <c r="P37" s="374"/>
      <c r="Q37" s="373"/>
      <c r="R37" s="373"/>
      <c r="S37" s="375"/>
      <c r="T37" s="343">
        <f t="shared" si="1"/>
        <v>0</v>
      </c>
      <c r="U37" s="373"/>
      <c r="V37" s="373"/>
      <c r="W37" s="345">
        <f t="shared" si="2"/>
        <v>0</v>
      </c>
    </row>
    <row r="38" ht="14.25" customHeight="1">
      <c r="A38" s="373"/>
      <c r="B38" s="372"/>
      <c r="C38" s="373">
        <f t="shared" si="4"/>
        <v>31</v>
      </c>
      <c r="D38" s="374"/>
      <c r="E38" s="373"/>
      <c r="F38" s="373"/>
      <c r="G38" s="375"/>
      <c r="H38" s="374"/>
      <c r="I38" s="373"/>
      <c r="J38" s="373"/>
      <c r="K38" s="375"/>
      <c r="L38" s="374"/>
      <c r="M38" s="373"/>
      <c r="N38" s="373"/>
      <c r="O38" s="375"/>
      <c r="P38" s="374"/>
      <c r="Q38" s="373"/>
      <c r="R38" s="373"/>
      <c r="S38" s="375"/>
      <c r="T38" s="343">
        <f t="shared" si="1"/>
        <v>0</v>
      </c>
      <c r="U38" s="373"/>
      <c r="V38" s="373"/>
      <c r="W38" s="345">
        <f t="shared" si="2"/>
        <v>0</v>
      </c>
    </row>
    <row r="39" ht="14.25" customHeight="1">
      <c r="A39" s="373"/>
      <c r="B39" s="372"/>
      <c r="C39" s="373">
        <f t="shared" si="4"/>
        <v>32</v>
      </c>
      <c r="D39" s="374"/>
      <c r="E39" s="373"/>
      <c r="F39" s="373"/>
      <c r="G39" s="375"/>
      <c r="H39" s="374"/>
      <c r="I39" s="373"/>
      <c r="J39" s="373"/>
      <c r="K39" s="375"/>
      <c r="L39" s="374"/>
      <c r="M39" s="373"/>
      <c r="N39" s="373"/>
      <c r="O39" s="375"/>
      <c r="P39" s="374"/>
      <c r="Q39" s="373"/>
      <c r="R39" s="373"/>
      <c r="S39" s="375"/>
      <c r="T39" s="343">
        <f t="shared" si="1"/>
        <v>0</v>
      </c>
      <c r="U39" s="373"/>
      <c r="V39" s="373"/>
      <c r="W39" s="345">
        <f t="shared" si="2"/>
        <v>0</v>
      </c>
    </row>
    <row r="40" ht="14.25" customHeight="1">
      <c r="A40" s="377"/>
      <c r="B40" s="378"/>
      <c r="C40" s="377">
        <v>33.0</v>
      </c>
      <c r="D40" s="379"/>
      <c r="E40" s="377"/>
      <c r="F40" s="377"/>
      <c r="G40" s="380"/>
      <c r="H40" s="379"/>
      <c r="I40" s="377"/>
      <c r="J40" s="377"/>
      <c r="K40" s="380"/>
      <c r="L40" s="379"/>
      <c r="M40" s="377"/>
      <c r="N40" s="377"/>
      <c r="O40" s="380"/>
      <c r="P40" s="379"/>
      <c r="Q40" s="377"/>
      <c r="R40" s="377"/>
      <c r="S40" s="380"/>
      <c r="T40" s="340">
        <f t="shared" si="1"/>
        <v>0</v>
      </c>
      <c r="U40" s="377"/>
      <c r="V40" s="377"/>
      <c r="W40" s="341">
        <f t="shared" si="2"/>
        <v>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</cols>
  <sheetData>
    <row r="1">
      <c r="A1" s="381" t="s">
        <v>175</v>
      </c>
      <c r="G1" s="382"/>
      <c r="H1" s="2" t="s">
        <v>1</v>
      </c>
    </row>
    <row r="2" ht="14.25" customHeight="1">
      <c r="A2" t="s">
        <v>2</v>
      </c>
      <c r="C2" t="s">
        <v>114</v>
      </c>
      <c r="H2" s="5" t="s">
        <v>5</v>
      </c>
      <c r="I2" s="6" t="s">
        <v>6</v>
      </c>
    </row>
    <row r="3" ht="14.25" customHeight="1">
      <c r="A3" t="s">
        <v>7</v>
      </c>
      <c r="C3" t="s">
        <v>115</v>
      </c>
      <c r="H3" s="7" t="s">
        <v>8</v>
      </c>
      <c r="I3" s="8" t="s">
        <v>9</v>
      </c>
    </row>
    <row r="4" ht="14.25" customHeight="1">
      <c r="A4" t="s">
        <v>10</v>
      </c>
      <c r="C4" t="s">
        <v>176</v>
      </c>
    </row>
    <row r="5" ht="14.25" customHeight="1"/>
    <row r="6" ht="14.25" customHeight="1">
      <c r="A6" s="383" t="s">
        <v>10</v>
      </c>
      <c r="B6" s="384" t="s">
        <v>177</v>
      </c>
      <c r="C6" s="384" t="s">
        <v>178</v>
      </c>
      <c r="D6" s="385" t="s">
        <v>120</v>
      </c>
      <c r="E6" s="386"/>
      <c r="F6" s="342" t="s">
        <v>122</v>
      </c>
      <c r="G6" s="387" t="s">
        <v>123</v>
      </c>
      <c r="H6" s="386"/>
      <c r="I6" s="342" t="s">
        <v>122</v>
      </c>
    </row>
    <row r="7" ht="14.25" customHeight="1">
      <c r="A7" s="96"/>
      <c r="B7" s="388" t="s">
        <v>179</v>
      </c>
      <c r="C7" s="389"/>
      <c r="D7" s="339" t="s">
        <v>124</v>
      </c>
      <c r="E7" s="353" t="s">
        <v>125</v>
      </c>
      <c r="F7" s="347" t="s">
        <v>125</v>
      </c>
      <c r="G7" s="338" t="s">
        <v>124</v>
      </c>
      <c r="H7" s="353" t="s">
        <v>125</v>
      </c>
      <c r="I7" s="347" t="s">
        <v>125</v>
      </c>
    </row>
    <row r="8" ht="14.25" customHeight="1">
      <c r="A8">
        <v>1.0</v>
      </c>
      <c r="B8" s="7" t="s">
        <v>8</v>
      </c>
      <c r="C8" s="344">
        <v>1.0</v>
      </c>
      <c r="D8" s="158">
        <v>1.0</v>
      </c>
      <c r="E8" s="158">
        <v>11.0</v>
      </c>
      <c r="F8" s="344">
        <f t="shared" ref="F8:F38" si="1">(D8)*60+E8</f>
        <v>71</v>
      </c>
      <c r="I8" s="344">
        <f t="shared" ref="I8:I35" si="2">G8*60+H8</f>
        <v>0</v>
      </c>
    </row>
    <row r="9" ht="14.25" customHeight="1">
      <c r="A9">
        <v>1.0</v>
      </c>
      <c r="B9" s="7" t="s">
        <v>8</v>
      </c>
      <c r="C9" s="344">
        <f t="shared" ref="C9:C38" si="3">C8+1</f>
        <v>2</v>
      </c>
      <c r="D9" s="158">
        <v>1.0</v>
      </c>
      <c r="E9" s="158">
        <v>7.0</v>
      </c>
      <c r="F9" s="344">
        <f t="shared" si="1"/>
        <v>67</v>
      </c>
      <c r="I9" s="344">
        <f t="shared" si="2"/>
        <v>0</v>
      </c>
    </row>
    <row r="10" ht="14.25" customHeight="1">
      <c r="A10">
        <v>1.0</v>
      </c>
      <c r="B10" s="5" t="s">
        <v>5</v>
      </c>
      <c r="C10" s="344">
        <f t="shared" si="3"/>
        <v>3</v>
      </c>
      <c r="E10" s="158">
        <v>47.0</v>
      </c>
      <c r="F10" s="344">
        <f t="shared" si="1"/>
        <v>47</v>
      </c>
      <c r="I10" s="344">
        <f t="shared" si="2"/>
        <v>0</v>
      </c>
    </row>
    <row r="11" ht="14.25" customHeight="1">
      <c r="A11">
        <v>1.0</v>
      </c>
      <c r="B11" s="5" t="s">
        <v>5</v>
      </c>
      <c r="C11" s="344">
        <f t="shared" si="3"/>
        <v>4</v>
      </c>
      <c r="E11" s="158">
        <v>50.0</v>
      </c>
      <c r="F11" s="344">
        <f t="shared" si="1"/>
        <v>50</v>
      </c>
      <c r="I11" s="344">
        <f t="shared" si="2"/>
        <v>0</v>
      </c>
    </row>
    <row r="12" ht="14.25" customHeight="1">
      <c r="A12">
        <v>1.0</v>
      </c>
      <c r="B12" s="5" t="s">
        <v>5</v>
      </c>
      <c r="C12" s="344">
        <f t="shared" si="3"/>
        <v>5</v>
      </c>
      <c r="E12" s="158">
        <v>45.0</v>
      </c>
      <c r="F12" s="344">
        <f t="shared" si="1"/>
        <v>45</v>
      </c>
      <c r="I12" s="344">
        <f t="shared" si="2"/>
        <v>0</v>
      </c>
    </row>
    <row r="13" ht="14.25" customHeight="1">
      <c r="A13">
        <v>1.0</v>
      </c>
      <c r="B13" s="5" t="s">
        <v>5</v>
      </c>
      <c r="C13" s="344">
        <f t="shared" si="3"/>
        <v>6</v>
      </c>
      <c r="E13" s="158">
        <v>39.0</v>
      </c>
      <c r="F13" s="344">
        <f t="shared" si="1"/>
        <v>39</v>
      </c>
      <c r="I13" s="344">
        <f t="shared" si="2"/>
        <v>0</v>
      </c>
    </row>
    <row r="14" ht="14.25" customHeight="1">
      <c r="A14">
        <v>1.0</v>
      </c>
      <c r="B14" s="8" t="s">
        <v>9</v>
      </c>
      <c r="C14" s="344">
        <f t="shared" si="3"/>
        <v>7</v>
      </c>
      <c r="E14" s="158">
        <v>35.0</v>
      </c>
      <c r="F14" s="344">
        <f t="shared" si="1"/>
        <v>35</v>
      </c>
      <c r="I14" s="344">
        <f t="shared" si="2"/>
        <v>0</v>
      </c>
    </row>
    <row r="15" ht="14.25" customHeight="1">
      <c r="A15">
        <v>1.0</v>
      </c>
      <c r="B15" s="8" t="s">
        <v>9</v>
      </c>
      <c r="C15" s="344">
        <f t="shared" si="3"/>
        <v>8</v>
      </c>
      <c r="E15" s="158">
        <v>44.0</v>
      </c>
      <c r="F15" s="344">
        <f t="shared" si="1"/>
        <v>44</v>
      </c>
      <c r="I15" s="344">
        <f t="shared" si="2"/>
        <v>0</v>
      </c>
    </row>
    <row r="16" ht="14.25" customHeight="1">
      <c r="A16" s="158">
        <v>2.0</v>
      </c>
      <c r="B16" s="5" t="s">
        <v>5</v>
      </c>
      <c r="C16" s="344">
        <f t="shared" si="3"/>
        <v>9</v>
      </c>
      <c r="E16" s="158">
        <v>26.0</v>
      </c>
      <c r="F16" s="344">
        <f t="shared" si="1"/>
        <v>26</v>
      </c>
      <c r="I16" s="344">
        <f t="shared" si="2"/>
        <v>0</v>
      </c>
    </row>
    <row r="17" ht="14.25" customHeight="1">
      <c r="A17" s="158">
        <v>2.0</v>
      </c>
      <c r="B17" s="5" t="s">
        <v>5</v>
      </c>
      <c r="C17" s="344">
        <f t="shared" si="3"/>
        <v>10</v>
      </c>
      <c r="E17" s="158">
        <v>28.0</v>
      </c>
      <c r="F17" s="344">
        <f t="shared" si="1"/>
        <v>28</v>
      </c>
      <c r="I17" s="344">
        <f t="shared" si="2"/>
        <v>0</v>
      </c>
    </row>
    <row r="18" ht="14.25" customHeight="1">
      <c r="A18" s="158">
        <v>2.0</v>
      </c>
      <c r="B18" s="5" t="s">
        <v>5</v>
      </c>
      <c r="C18" s="344">
        <f t="shared" si="3"/>
        <v>11</v>
      </c>
      <c r="E18" s="158">
        <v>30.0</v>
      </c>
      <c r="F18" s="344">
        <f t="shared" si="1"/>
        <v>30</v>
      </c>
      <c r="I18" s="344">
        <f t="shared" si="2"/>
        <v>0</v>
      </c>
    </row>
    <row r="19" ht="14.25" customHeight="1">
      <c r="A19">
        <v>2.0</v>
      </c>
      <c r="B19" s="8" t="s">
        <v>9</v>
      </c>
      <c r="C19" s="344">
        <f t="shared" si="3"/>
        <v>12</v>
      </c>
      <c r="E19" s="158">
        <v>35.0</v>
      </c>
      <c r="F19" s="344">
        <f t="shared" si="1"/>
        <v>35</v>
      </c>
      <c r="I19" s="344">
        <f t="shared" si="2"/>
        <v>0</v>
      </c>
    </row>
    <row r="20" ht="14.25" customHeight="1">
      <c r="A20">
        <v>2.0</v>
      </c>
      <c r="B20" s="5" t="s">
        <v>5</v>
      </c>
      <c r="C20" s="344">
        <f t="shared" si="3"/>
        <v>13</v>
      </c>
      <c r="E20" s="158">
        <v>27.0</v>
      </c>
      <c r="F20" s="344">
        <f t="shared" si="1"/>
        <v>27</v>
      </c>
      <c r="I20" s="344">
        <f t="shared" si="2"/>
        <v>0</v>
      </c>
    </row>
    <row r="21" ht="14.25" customHeight="1">
      <c r="A21">
        <v>2.0</v>
      </c>
      <c r="B21" s="5" t="s">
        <v>5</v>
      </c>
      <c r="C21" s="344">
        <f t="shared" si="3"/>
        <v>14</v>
      </c>
      <c r="E21" s="158">
        <v>28.0</v>
      </c>
      <c r="F21" s="344">
        <f t="shared" si="1"/>
        <v>28</v>
      </c>
      <c r="I21" s="344">
        <f t="shared" si="2"/>
        <v>0</v>
      </c>
    </row>
    <row r="22" ht="14.25" customHeight="1">
      <c r="A22">
        <v>2.0</v>
      </c>
      <c r="B22" s="5" t="s">
        <v>5</v>
      </c>
      <c r="C22" s="344">
        <f t="shared" si="3"/>
        <v>15</v>
      </c>
      <c r="E22" s="158">
        <v>31.0</v>
      </c>
      <c r="F22" s="344">
        <f t="shared" si="1"/>
        <v>31</v>
      </c>
      <c r="I22" s="344">
        <f t="shared" si="2"/>
        <v>0</v>
      </c>
    </row>
    <row r="23" ht="14.25" customHeight="1">
      <c r="A23">
        <v>2.0</v>
      </c>
      <c r="B23" s="6" t="s">
        <v>6</v>
      </c>
      <c r="C23" s="344">
        <f t="shared" si="3"/>
        <v>16</v>
      </c>
      <c r="E23" s="158">
        <v>33.0</v>
      </c>
      <c r="F23" s="344">
        <f t="shared" si="1"/>
        <v>33</v>
      </c>
      <c r="I23" s="344">
        <f t="shared" si="2"/>
        <v>0</v>
      </c>
    </row>
    <row r="24" ht="14.25" customHeight="1">
      <c r="A24">
        <v>2.0</v>
      </c>
      <c r="B24" s="6" t="s">
        <v>6</v>
      </c>
      <c r="C24" s="344">
        <f t="shared" si="3"/>
        <v>17</v>
      </c>
      <c r="E24" s="158">
        <v>34.0</v>
      </c>
      <c r="F24" s="344">
        <f t="shared" si="1"/>
        <v>34</v>
      </c>
      <c r="I24" s="344">
        <f t="shared" si="2"/>
        <v>0</v>
      </c>
    </row>
    <row r="25" ht="14.25" customHeight="1">
      <c r="A25">
        <v>2.0</v>
      </c>
      <c r="B25" s="6" t="s">
        <v>6</v>
      </c>
      <c r="C25" s="344">
        <f t="shared" si="3"/>
        <v>18</v>
      </c>
      <c r="E25" s="158">
        <v>31.0</v>
      </c>
      <c r="F25" s="344">
        <f t="shared" si="1"/>
        <v>31</v>
      </c>
      <c r="I25" s="344">
        <f t="shared" si="2"/>
        <v>0</v>
      </c>
    </row>
    <row r="26" ht="14.25" customHeight="1">
      <c r="A26">
        <v>2.0</v>
      </c>
      <c r="B26" s="6" t="s">
        <v>6</v>
      </c>
      <c r="C26" s="344">
        <f t="shared" si="3"/>
        <v>19</v>
      </c>
      <c r="E26" s="158">
        <v>29.0</v>
      </c>
      <c r="F26" s="344">
        <f t="shared" si="1"/>
        <v>29</v>
      </c>
      <c r="I26" s="344">
        <f t="shared" si="2"/>
        <v>0</v>
      </c>
    </row>
    <row r="27" ht="14.25" customHeight="1">
      <c r="A27">
        <v>2.0</v>
      </c>
      <c r="B27" s="6" t="s">
        <v>6</v>
      </c>
      <c r="C27" s="344">
        <f t="shared" si="3"/>
        <v>20</v>
      </c>
      <c r="E27" s="158">
        <v>33.0</v>
      </c>
      <c r="F27" s="344">
        <f t="shared" si="1"/>
        <v>33</v>
      </c>
      <c r="I27" s="344">
        <f t="shared" si="2"/>
        <v>0</v>
      </c>
    </row>
    <row r="28" ht="14.25" customHeight="1">
      <c r="A28">
        <v>2.0</v>
      </c>
      <c r="B28" s="7" t="s">
        <v>8</v>
      </c>
      <c r="C28" s="344">
        <f t="shared" si="3"/>
        <v>21</v>
      </c>
      <c r="E28" s="158">
        <v>39.0</v>
      </c>
      <c r="F28" s="344">
        <f t="shared" si="1"/>
        <v>39</v>
      </c>
      <c r="I28" s="344">
        <f t="shared" si="2"/>
        <v>0</v>
      </c>
    </row>
    <row r="29" ht="14.25" customHeight="1">
      <c r="A29">
        <v>2.0</v>
      </c>
      <c r="B29" s="7" t="s">
        <v>8</v>
      </c>
      <c r="C29" s="344">
        <f t="shared" si="3"/>
        <v>22</v>
      </c>
      <c r="E29" s="158">
        <v>41.0</v>
      </c>
      <c r="F29" s="344">
        <f t="shared" si="1"/>
        <v>41</v>
      </c>
      <c r="I29" s="344">
        <f t="shared" si="2"/>
        <v>0</v>
      </c>
    </row>
    <row r="30" ht="14.25" customHeight="1">
      <c r="A30">
        <v>2.0</v>
      </c>
      <c r="B30" s="7" t="s">
        <v>8</v>
      </c>
      <c r="C30" s="344">
        <f t="shared" si="3"/>
        <v>23</v>
      </c>
      <c r="E30" s="158">
        <v>38.0</v>
      </c>
      <c r="F30" s="344">
        <f t="shared" si="1"/>
        <v>38</v>
      </c>
      <c r="I30" s="344">
        <f t="shared" si="2"/>
        <v>0</v>
      </c>
    </row>
    <row r="31" ht="14.25" customHeight="1">
      <c r="A31">
        <v>2.0</v>
      </c>
      <c r="B31" s="6" t="s">
        <v>6</v>
      </c>
      <c r="C31" s="344">
        <f t="shared" si="3"/>
        <v>24</v>
      </c>
      <c r="E31" s="158">
        <v>35.0</v>
      </c>
      <c r="F31" s="344">
        <f t="shared" si="1"/>
        <v>35</v>
      </c>
      <c r="I31" s="344">
        <f t="shared" si="2"/>
        <v>0</v>
      </c>
    </row>
    <row r="32" ht="14.25" customHeight="1">
      <c r="A32">
        <v>2.0</v>
      </c>
      <c r="B32" s="7" t="s">
        <v>8</v>
      </c>
      <c r="C32" s="344">
        <f t="shared" si="3"/>
        <v>25</v>
      </c>
      <c r="E32" s="158">
        <v>32.0</v>
      </c>
      <c r="F32" s="344">
        <f t="shared" si="1"/>
        <v>32</v>
      </c>
      <c r="I32" s="344">
        <f t="shared" si="2"/>
        <v>0</v>
      </c>
    </row>
    <row r="33" ht="14.25" customHeight="1">
      <c r="A33">
        <v>2.0</v>
      </c>
      <c r="B33" s="7" t="s">
        <v>8</v>
      </c>
      <c r="C33" s="344">
        <f t="shared" si="3"/>
        <v>26</v>
      </c>
      <c r="E33" s="158">
        <v>33.0</v>
      </c>
      <c r="F33" s="344">
        <f t="shared" si="1"/>
        <v>33</v>
      </c>
      <c r="I33" s="344">
        <f t="shared" si="2"/>
        <v>0</v>
      </c>
    </row>
    <row r="34" ht="14.25" customHeight="1">
      <c r="A34">
        <v>2.0</v>
      </c>
      <c r="B34" s="7" t="s">
        <v>8</v>
      </c>
      <c r="C34" s="344">
        <f t="shared" si="3"/>
        <v>27</v>
      </c>
      <c r="E34" s="158">
        <v>29.0</v>
      </c>
      <c r="F34" s="344">
        <f t="shared" si="1"/>
        <v>29</v>
      </c>
      <c r="I34" s="344">
        <f t="shared" si="2"/>
        <v>0</v>
      </c>
    </row>
    <row r="35" ht="14.25" customHeight="1">
      <c r="A35">
        <v>2.0</v>
      </c>
      <c r="B35" s="7" t="s">
        <v>8</v>
      </c>
      <c r="C35" s="344">
        <f t="shared" si="3"/>
        <v>28</v>
      </c>
      <c r="E35" s="158">
        <v>30.0</v>
      </c>
      <c r="F35" s="344">
        <f t="shared" si="1"/>
        <v>30</v>
      </c>
      <c r="I35" s="347">
        <f t="shared" si="2"/>
        <v>0</v>
      </c>
    </row>
    <row r="36" ht="14.25" customHeight="1">
      <c r="A36" s="158">
        <v>2.0</v>
      </c>
      <c r="B36" s="7" t="s">
        <v>8</v>
      </c>
      <c r="C36" s="344">
        <f t="shared" si="3"/>
        <v>29</v>
      </c>
      <c r="E36" s="158">
        <v>27.0</v>
      </c>
      <c r="F36" s="344">
        <f t="shared" si="1"/>
        <v>27</v>
      </c>
    </row>
    <row r="37" ht="14.25" customHeight="1">
      <c r="A37" s="158">
        <v>2.0</v>
      </c>
      <c r="B37" s="7" t="s">
        <v>8</v>
      </c>
      <c r="C37" s="344">
        <f t="shared" si="3"/>
        <v>30</v>
      </c>
      <c r="E37" s="158">
        <v>28.0</v>
      </c>
      <c r="F37" s="344">
        <f t="shared" si="1"/>
        <v>28</v>
      </c>
    </row>
    <row r="38" ht="14.25" customHeight="1">
      <c r="A38" s="158">
        <v>2.0</v>
      </c>
      <c r="B38" s="7" t="s">
        <v>8</v>
      </c>
      <c r="C38" s="347">
        <f t="shared" si="3"/>
        <v>31</v>
      </c>
      <c r="E38" s="158">
        <v>28.0</v>
      </c>
      <c r="F38" s="347">
        <f t="shared" si="1"/>
        <v>28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A6:A7"/>
    <mergeCell ref="C6:C7"/>
    <mergeCell ref="D6:E6"/>
    <mergeCell ref="G6:H6"/>
    <mergeCell ref="H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5" width="8.71"/>
    <col customWidth="1" min="6" max="6" width="11.71"/>
    <col customWidth="1" min="7" max="9" width="8.71"/>
  </cols>
  <sheetData>
    <row r="1" ht="14.25" customHeight="1">
      <c r="A1" t="s">
        <v>180</v>
      </c>
    </row>
    <row r="2" ht="14.25" customHeight="1"/>
    <row r="3" ht="14.25" customHeight="1">
      <c r="A3" s="158" t="s">
        <v>181</v>
      </c>
      <c r="F3" t="s">
        <v>182</v>
      </c>
    </row>
    <row r="4" ht="14.25" customHeight="1">
      <c r="B4" t="s">
        <v>183</v>
      </c>
      <c r="C4" t="s">
        <v>184</v>
      </c>
      <c r="D4" t="s">
        <v>185</v>
      </c>
      <c r="G4" t="s">
        <v>183</v>
      </c>
      <c r="H4" t="s">
        <v>184</v>
      </c>
      <c r="I4" t="s">
        <v>185</v>
      </c>
    </row>
    <row r="5" ht="14.25" customHeight="1">
      <c r="A5" t="s">
        <v>6</v>
      </c>
      <c r="D5" s="158">
        <v>6.0</v>
      </c>
      <c r="F5" t="s">
        <v>6</v>
      </c>
      <c r="I5" s="158">
        <v>4.0</v>
      </c>
    </row>
    <row r="6" ht="14.25" customHeight="1">
      <c r="A6" t="s">
        <v>9</v>
      </c>
      <c r="D6" s="158">
        <v>3.0</v>
      </c>
      <c r="F6" t="s">
        <v>9</v>
      </c>
      <c r="I6" s="158">
        <v>3.0</v>
      </c>
    </row>
    <row r="7" ht="14.25" customHeight="1">
      <c r="A7" t="s">
        <v>5</v>
      </c>
      <c r="D7" s="158">
        <v>8.0</v>
      </c>
      <c r="F7" t="s">
        <v>5</v>
      </c>
      <c r="I7" s="158">
        <v>6.0</v>
      </c>
    </row>
    <row r="8" ht="14.25" customHeight="1">
      <c r="A8" t="s">
        <v>8</v>
      </c>
      <c r="D8" s="158">
        <v>10.0</v>
      </c>
      <c r="F8" t="s">
        <v>8</v>
      </c>
      <c r="I8" s="158">
        <v>13.0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5" width="8.71"/>
    <col customWidth="1" min="6" max="6" width="12.71"/>
    <col customWidth="1" min="7" max="9" width="8.71"/>
  </cols>
  <sheetData>
    <row r="1" ht="14.25" customHeight="1">
      <c r="A1" t="s">
        <v>186</v>
      </c>
    </row>
    <row r="2" ht="14.25" customHeight="1"/>
    <row r="3" ht="14.25" customHeight="1">
      <c r="A3" s="390" t="s">
        <v>187</v>
      </c>
      <c r="B3" s="391" t="s">
        <v>188</v>
      </c>
      <c r="C3" s="390" t="s">
        <v>189</v>
      </c>
      <c r="D3" s="390" t="s">
        <v>190</v>
      </c>
      <c r="E3" s="392"/>
      <c r="F3" s="390" t="s">
        <v>181</v>
      </c>
      <c r="G3" s="390"/>
      <c r="H3" s="390" t="s">
        <v>189</v>
      </c>
      <c r="I3" s="390" t="s">
        <v>190</v>
      </c>
    </row>
    <row r="4" ht="14.25" customHeight="1"/>
    <row r="5" ht="14.25" customHeight="1">
      <c r="A5" t="s">
        <v>191</v>
      </c>
      <c r="B5" s="158">
        <v>5.0</v>
      </c>
      <c r="C5" s="393">
        <v>5.0</v>
      </c>
      <c r="D5" s="393">
        <f t="shared" ref="D5:D7" si="1">B5*C5</f>
        <v>25</v>
      </c>
      <c r="F5" t="s">
        <v>191</v>
      </c>
      <c r="G5" s="158">
        <v>6.0</v>
      </c>
      <c r="H5" s="393">
        <v>5.0</v>
      </c>
      <c r="I5" s="393">
        <f t="shared" ref="I5:I7" si="2">G5*H5</f>
        <v>30</v>
      </c>
    </row>
    <row r="6" ht="14.25" customHeight="1">
      <c r="A6" t="s">
        <v>192</v>
      </c>
      <c r="B6" s="158">
        <v>3.0</v>
      </c>
      <c r="C6" s="393">
        <v>3.0</v>
      </c>
      <c r="D6" s="393">
        <f t="shared" si="1"/>
        <v>9</v>
      </c>
      <c r="F6" t="s">
        <v>192</v>
      </c>
      <c r="G6" s="158">
        <v>3.0</v>
      </c>
      <c r="H6" s="393">
        <v>3.0</v>
      </c>
      <c r="I6" s="393">
        <f t="shared" si="2"/>
        <v>9</v>
      </c>
    </row>
    <row r="7" ht="14.25" customHeight="1">
      <c r="A7" t="s">
        <v>193</v>
      </c>
      <c r="B7" s="158">
        <v>26.0</v>
      </c>
      <c r="C7" s="393">
        <v>0.25</v>
      </c>
      <c r="D7" s="393">
        <f t="shared" si="1"/>
        <v>6.5</v>
      </c>
      <c r="F7" t="s">
        <v>193</v>
      </c>
      <c r="G7" s="158">
        <v>30.0</v>
      </c>
      <c r="H7" s="393">
        <v>0.25</v>
      </c>
      <c r="I7" s="393">
        <f t="shared" si="2"/>
        <v>7.5</v>
      </c>
    </row>
    <row r="8" ht="14.25" customHeight="1"/>
    <row r="9" ht="14.25" customHeight="1">
      <c r="A9" t="s">
        <v>194</v>
      </c>
      <c r="F9" t="s">
        <v>194</v>
      </c>
    </row>
    <row r="10" ht="14.25" customHeight="1">
      <c r="A10" t="s">
        <v>195</v>
      </c>
      <c r="B10">
        <v>2.0</v>
      </c>
      <c r="C10" s="393">
        <v>3.0</v>
      </c>
      <c r="D10" s="393">
        <f t="shared" ref="D10:D13" si="3">B10*C10</f>
        <v>6</v>
      </c>
      <c r="F10" t="s">
        <v>195</v>
      </c>
      <c r="G10" s="158">
        <v>1.0</v>
      </c>
      <c r="H10" s="393">
        <v>3.0</v>
      </c>
      <c r="I10" s="393">
        <f t="shared" ref="I10:I13" si="4">G10*H10</f>
        <v>3</v>
      </c>
    </row>
    <row r="11" ht="14.25" customHeight="1">
      <c r="A11" t="s">
        <v>196</v>
      </c>
      <c r="B11" s="158">
        <v>5.0</v>
      </c>
      <c r="C11" s="393">
        <v>2.0</v>
      </c>
      <c r="D11" s="393">
        <f t="shared" si="3"/>
        <v>10</v>
      </c>
      <c r="F11" t="s">
        <v>196</v>
      </c>
      <c r="G11">
        <v>3.0</v>
      </c>
      <c r="H11" s="393">
        <v>2.0</v>
      </c>
      <c r="I11" s="393">
        <f t="shared" si="4"/>
        <v>6</v>
      </c>
    </row>
    <row r="12" ht="14.25" customHeight="1">
      <c r="A12" t="s">
        <v>197</v>
      </c>
      <c r="B12">
        <v>1.0</v>
      </c>
      <c r="C12" s="393">
        <v>4.0</v>
      </c>
      <c r="D12" s="393">
        <f t="shared" si="3"/>
        <v>4</v>
      </c>
      <c r="F12" t="s">
        <v>197</v>
      </c>
      <c r="G12" s="158">
        <v>2.0</v>
      </c>
      <c r="H12" s="393">
        <v>4.0</v>
      </c>
      <c r="I12" s="393">
        <f t="shared" si="4"/>
        <v>8</v>
      </c>
    </row>
    <row r="13" ht="14.25" customHeight="1">
      <c r="A13" t="s">
        <v>198</v>
      </c>
      <c r="B13">
        <v>1.0</v>
      </c>
      <c r="C13" s="393">
        <v>3.0</v>
      </c>
      <c r="D13" s="393">
        <f t="shared" si="3"/>
        <v>3</v>
      </c>
      <c r="F13" t="s">
        <v>198</v>
      </c>
      <c r="G13">
        <v>1.0</v>
      </c>
      <c r="H13" s="393">
        <v>3.0</v>
      </c>
      <c r="I13" s="393">
        <f t="shared" si="4"/>
        <v>3</v>
      </c>
    </row>
    <row r="14" ht="14.25" customHeight="1"/>
    <row r="15" ht="14.25" customHeight="1"/>
    <row r="16" ht="14.25" customHeight="1">
      <c r="A16" s="158" t="s">
        <v>199</v>
      </c>
      <c r="B16" s="158">
        <v>20.0</v>
      </c>
      <c r="C16" s="394">
        <v>10.0</v>
      </c>
      <c r="D16" s="394">
        <f>B16*C16</f>
        <v>200</v>
      </c>
      <c r="F16" s="158" t="s">
        <v>199</v>
      </c>
      <c r="G16" s="158">
        <v>19.0</v>
      </c>
      <c r="H16" s="394">
        <v>10.0</v>
      </c>
      <c r="I16" s="394">
        <f>G16*H16</f>
        <v>190</v>
      </c>
    </row>
    <row r="17" ht="14.25" customHeight="1"/>
    <row r="18" ht="14.25" customHeight="1">
      <c r="A18" s="158" t="s">
        <v>122</v>
      </c>
      <c r="D18" s="395">
        <f>SUM(D5:D16)</f>
        <v>263.5</v>
      </c>
      <c r="I18" s="395">
        <f>SUM(I5:I16)</f>
        <v>256.5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7.43"/>
    <col customWidth="1" min="3" max="3" width="20.14"/>
    <col customWidth="1" min="4" max="4" width="22.14"/>
    <col customWidth="1" min="5" max="5" width="22.0"/>
    <col customWidth="1" min="6" max="6" width="20.14"/>
  </cols>
  <sheetData>
    <row r="1" ht="14.25" customHeight="1">
      <c r="A1" t="s">
        <v>200</v>
      </c>
    </row>
    <row r="2" ht="14.25" customHeight="1">
      <c r="A2" t="s">
        <v>201</v>
      </c>
      <c r="B2" t="s">
        <v>202</v>
      </c>
      <c r="C2" s="396"/>
    </row>
    <row r="3" ht="14.25" customHeight="1">
      <c r="C3" s="397"/>
    </row>
    <row r="4" ht="14.25" customHeight="1">
      <c r="A4" t="s">
        <v>203</v>
      </c>
      <c r="C4" s="397"/>
    </row>
    <row r="5" ht="14.25" customHeight="1">
      <c r="A5" s="398" t="s">
        <v>181</v>
      </c>
      <c r="B5" s="399"/>
      <c r="C5" s="399"/>
      <c r="D5" s="400"/>
    </row>
    <row r="6" ht="14.25" customHeight="1">
      <c r="A6" s="401" t="s">
        <v>204</v>
      </c>
      <c r="B6" s="402" t="s">
        <v>205</v>
      </c>
      <c r="C6" s="402" t="s">
        <v>206</v>
      </c>
      <c r="D6" s="403" t="s">
        <v>207</v>
      </c>
    </row>
    <row r="7" ht="14.25" customHeight="1">
      <c r="A7" s="404"/>
      <c r="B7" s="405"/>
      <c r="C7" s="402" t="s">
        <v>208</v>
      </c>
      <c r="D7" s="403" t="s">
        <v>209</v>
      </c>
    </row>
    <row r="8" ht="14.25" customHeight="1">
      <c r="A8" s="404"/>
      <c r="B8" s="406"/>
      <c r="C8" s="407"/>
      <c r="D8" s="408"/>
    </row>
    <row r="9" ht="14.25" customHeight="1">
      <c r="A9" s="404"/>
      <c r="B9" s="406"/>
      <c r="C9" s="407"/>
      <c r="D9" s="408"/>
    </row>
    <row r="10" ht="14.25" customHeight="1">
      <c r="A10" s="404"/>
      <c r="B10" s="406"/>
      <c r="C10" s="407" t="s">
        <v>210</v>
      </c>
      <c r="D10" s="408"/>
    </row>
    <row r="11" ht="14.25" customHeight="1">
      <c r="A11" s="404"/>
      <c r="B11" s="406"/>
      <c r="C11" s="407" t="s">
        <v>210</v>
      </c>
      <c r="D11" s="408"/>
    </row>
    <row r="12" ht="14.25" customHeight="1">
      <c r="A12" s="404"/>
      <c r="B12" s="406"/>
      <c r="C12" s="407" t="s">
        <v>211</v>
      </c>
      <c r="D12" s="408"/>
    </row>
    <row r="13" ht="14.25" customHeight="1">
      <c r="A13" s="404"/>
      <c r="B13" s="406"/>
      <c r="C13" s="407"/>
      <c r="D13" s="408"/>
    </row>
    <row r="14" ht="14.25" customHeight="1">
      <c r="A14" s="404"/>
      <c r="B14" s="406"/>
      <c r="C14" s="407"/>
      <c r="D14" s="408"/>
      <c r="F14" s="158"/>
    </row>
    <row r="15" ht="14.25" customHeight="1">
      <c r="A15" s="404"/>
      <c r="B15" s="406"/>
      <c r="C15" s="409" t="s">
        <v>212</v>
      </c>
      <c r="D15" s="410"/>
      <c r="F15" s="158"/>
    </row>
    <row r="16" ht="14.25" customHeight="1">
      <c r="A16" s="404"/>
      <c r="B16" s="406"/>
      <c r="C16" s="409" t="s">
        <v>213</v>
      </c>
      <c r="D16" s="410"/>
      <c r="F16" s="81"/>
    </row>
    <row r="17" ht="14.25" customHeight="1">
      <c r="A17" s="404"/>
      <c r="B17" s="405"/>
      <c r="C17" s="402"/>
      <c r="D17" s="403"/>
      <c r="F17" s="81"/>
    </row>
    <row r="18" ht="14.25" customHeight="1">
      <c r="A18" s="404"/>
      <c r="B18" s="411"/>
      <c r="C18" s="412"/>
      <c r="D18" s="413"/>
      <c r="F18" s="158"/>
    </row>
    <row r="19" ht="14.25" customHeight="1">
      <c r="A19" s="404"/>
      <c r="B19" s="411"/>
      <c r="C19" s="412"/>
      <c r="D19" s="413"/>
    </row>
    <row r="20" ht="14.25" customHeight="1">
      <c r="A20" s="404"/>
      <c r="B20" s="411"/>
      <c r="C20" s="412"/>
      <c r="D20" s="413"/>
    </row>
    <row r="21" ht="14.25" customHeight="1">
      <c r="A21" s="404"/>
      <c r="B21" s="411"/>
      <c r="C21" s="412"/>
      <c r="D21" s="413"/>
    </row>
    <row r="22" ht="14.25" customHeight="1">
      <c r="A22" s="404"/>
      <c r="B22" s="411"/>
      <c r="C22" s="412"/>
      <c r="D22" s="413"/>
    </row>
    <row r="23" ht="14.25" customHeight="1">
      <c r="A23" s="404"/>
      <c r="B23" s="411"/>
      <c r="C23" s="412"/>
      <c r="D23" s="413"/>
    </row>
    <row r="24" ht="14.25" customHeight="1">
      <c r="A24" s="404"/>
      <c r="B24" s="414"/>
      <c r="C24" s="412" t="s">
        <v>214</v>
      </c>
      <c r="D24" s="413"/>
    </row>
    <row r="25" ht="14.25" customHeight="1">
      <c r="A25" s="404"/>
      <c r="B25" s="414"/>
      <c r="C25" s="412" t="s">
        <v>212</v>
      </c>
      <c r="D25" s="413"/>
    </row>
    <row r="26" ht="14.25" customHeight="1"/>
    <row r="27" ht="14.25" customHeight="1">
      <c r="A27" s="415"/>
      <c r="B27" s="415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:D5"/>
  </mergeCells>
  <printOptions/>
  <pageMargins bottom="0.75" footer="0.0" header="0.0" left="0.7" right="0.7" top="0.75"/>
  <pageSetup orientation="landscape"/>
  <drawing r:id="rId1"/>
</worksheet>
</file>