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heckCompatibility="1" defaultThemeVersion="124226"/>
  <mc:AlternateContent xmlns:mc="http://schemas.openxmlformats.org/markup-compatibility/2006">
    <mc:Choice Requires="x15">
      <x15ac:absPath xmlns:x15ac="http://schemas.microsoft.com/office/spreadsheetml/2010/11/ac" url="C:\Users\risto\Google Drive\1 Academic Programs\Undergrad\B School Year 2017-18\2 Spring 2018\ISQA 459 PPC\w6_5-9-18\"/>
    </mc:Choice>
  </mc:AlternateContent>
  <xr:revisionPtr revIDLastSave="0" documentId="13_ncr:1_{EFAEBAA8-7A88-4D71-B780-87AEEBDAE5A0}" xr6:coauthVersionLast="45" xr6:coauthVersionMax="45" xr10:uidLastSave="{00000000-0000-0000-0000-000000000000}"/>
  <bookViews>
    <workbookView xWindow="2091" yWindow="2091" windowWidth="24686" windowHeight="13149" xr2:uid="{00000000-000D-0000-FFFF-FFFF00000000}"/>
  </bookViews>
  <sheets>
    <sheet name="Agg Planning LEVEL Gr.Mill" sheetId="6" r:id="rId1"/>
    <sheet name="Agg Planning CHASE  Gr.Mills" sheetId="1" r:id="rId2"/>
    <sheet name="Agg Planning MIXED Gr.Mill" sheetId="7" r:id="rId3"/>
    <sheet name="Graph" sheetId="3"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6" l="1"/>
  <c r="E4" i="6"/>
  <c r="A6" i="6"/>
  <c r="D4" i="6"/>
  <c r="D5" i="6"/>
  <c r="D6" i="6"/>
  <c r="D7" i="6"/>
  <c r="D8" i="6"/>
  <c r="D18" i="6"/>
  <c r="D9" i="6"/>
  <c r="D10" i="6"/>
  <c r="D12" i="6"/>
  <c r="E5" i="6"/>
  <c r="E6" i="6"/>
  <c r="E7" i="6"/>
  <c r="E8" i="6"/>
  <c r="E18" i="6"/>
  <c r="E9" i="6"/>
  <c r="E10" i="6"/>
  <c r="E12" i="6"/>
  <c r="F5" i="6"/>
  <c r="F6" i="6"/>
  <c r="A6" i="7"/>
  <c r="D4" i="7"/>
  <c r="D17" i="7"/>
  <c r="D18" i="7"/>
  <c r="D19" i="7"/>
  <c r="D20" i="7"/>
  <c r="D21" i="7"/>
  <c r="D15" i="7"/>
  <c r="D5" i="7"/>
  <c r="D24" i="7"/>
  <c r="D16" i="7"/>
  <c r="D6" i="7"/>
  <c r="D25" i="7"/>
  <c r="D26" i="7"/>
  <c r="D8" i="7"/>
  <c r="D27" i="7"/>
  <c r="D7" i="7"/>
  <c r="D10" i="7"/>
  <c r="D12" i="7"/>
  <c r="D28" i="7"/>
  <c r="D29" i="7"/>
  <c r="D9" i="7"/>
  <c r="D30" i="7"/>
  <c r="D31" i="7"/>
  <c r="E4" i="7"/>
  <c r="E17" i="7"/>
  <c r="E18" i="7"/>
  <c r="E19" i="7"/>
  <c r="E20" i="7"/>
  <c r="E21" i="7"/>
  <c r="E15" i="7"/>
  <c r="E5" i="7"/>
  <c r="E24" i="7"/>
  <c r="E6" i="7"/>
  <c r="E25" i="7"/>
  <c r="E26" i="7"/>
  <c r="E8" i="7"/>
  <c r="E27" i="7"/>
  <c r="E7" i="7"/>
  <c r="E10" i="7"/>
  <c r="E12" i="7"/>
  <c r="E28" i="7"/>
  <c r="E29" i="7"/>
  <c r="E9" i="7"/>
  <c r="E30" i="7"/>
  <c r="E31" i="7"/>
  <c r="F4" i="7"/>
  <c r="F17" i="7"/>
  <c r="F18" i="7"/>
  <c r="F19" i="7"/>
  <c r="F20" i="7"/>
  <c r="F21" i="7"/>
  <c r="F15" i="7"/>
  <c r="F5" i="7"/>
  <c r="F24" i="7"/>
  <c r="F6" i="7"/>
  <c r="F25" i="7"/>
  <c r="F26" i="7"/>
  <c r="F8" i="7"/>
  <c r="F27" i="7"/>
  <c r="F7" i="7"/>
  <c r="F10" i="7"/>
  <c r="F12" i="7"/>
  <c r="F28" i="7"/>
  <c r="F29" i="7"/>
  <c r="F9" i="7"/>
  <c r="F30" i="7"/>
  <c r="F31" i="7"/>
  <c r="G4" i="7"/>
  <c r="G17" i="7"/>
  <c r="G18" i="7"/>
  <c r="G19" i="7"/>
  <c r="G20" i="7"/>
  <c r="G21" i="7"/>
  <c r="G15" i="7"/>
  <c r="G5" i="7"/>
  <c r="G24" i="7"/>
  <c r="G6" i="7"/>
  <c r="G25" i="7"/>
  <c r="G26" i="7"/>
  <c r="G8" i="7"/>
  <c r="G27" i="7"/>
  <c r="G7" i="7"/>
  <c r="G10" i="7"/>
  <c r="G12" i="7"/>
  <c r="G28" i="7"/>
  <c r="G29" i="7"/>
  <c r="G9" i="7"/>
  <c r="G30" i="7"/>
  <c r="G31" i="7"/>
  <c r="H4" i="7"/>
  <c r="H17" i="7"/>
  <c r="H18" i="7"/>
  <c r="H19" i="7"/>
  <c r="H20" i="7"/>
  <c r="H21" i="7"/>
  <c r="H15" i="7"/>
  <c r="H5" i="7"/>
  <c r="H24" i="7"/>
  <c r="H6" i="7"/>
  <c r="H25" i="7"/>
  <c r="H26" i="7"/>
  <c r="H8" i="7"/>
  <c r="H27" i="7"/>
  <c r="H7" i="7"/>
  <c r="H10" i="7"/>
  <c r="H12" i="7"/>
  <c r="H28" i="7"/>
  <c r="H29" i="7"/>
  <c r="H9" i="7"/>
  <c r="H30" i="7"/>
  <c r="H31" i="7"/>
  <c r="I4" i="7"/>
  <c r="I17" i="7"/>
  <c r="I18" i="7"/>
  <c r="I19" i="7"/>
  <c r="I20" i="7"/>
  <c r="I21" i="7"/>
  <c r="I15" i="7"/>
  <c r="I5" i="7"/>
  <c r="I24" i="7"/>
  <c r="I6" i="7"/>
  <c r="I25" i="7"/>
  <c r="I26" i="7"/>
  <c r="I8" i="7"/>
  <c r="I27" i="7"/>
  <c r="I7" i="7"/>
  <c r="I10" i="7"/>
  <c r="I12" i="7"/>
  <c r="I28" i="7"/>
  <c r="I29" i="7"/>
  <c r="I9" i="7"/>
  <c r="I30" i="7"/>
  <c r="I31" i="7"/>
  <c r="J4" i="7"/>
  <c r="J17" i="7"/>
  <c r="J18" i="7"/>
  <c r="J19" i="7"/>
  <c r="J20" i="7"/>
  <c r="J21" i="7"/>
  <c r="J15" i="7"/>
  <c r="J5" i="7"/>
  <c r="J24" i="7"/>
  <c r="J6" i="7"/>
  <c r="J25" i="7"/>
  <c r="J26" i="7"/>
  <c r="J8" i="7"/>
  <c r="J27" i="7"/>
  <c r="J7" i="7"/>
  <c r="J10" i="7"/>
  <c r="J12" i="7"/>
  <c r="J28" i="7"/>
  <c r="J29" i="7"/>
  <c r="J9" i="7"/>
  <c r="J30" i="7"/>
  <c r="J31" i="7"/>
  <c r="K4" i="7"/>
  <c r="K17" i="7"/>
  <c r="K18" i="7"/>
  <c r="K19" i="7"/>
  <c r="K20" i="7"/>
  <c r="K21" i="7"/>
  <c r="K15" i="7"/>
  <c r="K5" i="7"/>
  <c r="K24" i="7"/>
  <c r="K6" i="7"/>
  <c r="K25" i="7"/>
  <c r="K26" i="7"/>
  <c r="K8" i="7"/>
  <c r="K27" i="7"/>
  <c r="K7" i="7"/>
  <c r="K10" i="7"/>
  <c r="K12" i="7"/>
  <c r="K28" i="7"/>
  <c r="K29" i="7"/>
  <c r="K9" i="7"/>
  <c r="K30" i="7"/>
  <c r="K31" i="7"/>
  <c r="L4" i="7"/>
  <c r="L17" i="7"/>
  <c r="L18" i="7"/>
  <c r="L19" i="7"/>
  <c r="L20" i="7"/>
  <c r="L21" i="7"/>
  <c r="L15" i="7"/>
  <c r="L5" i="7"/>
  <c r="L24" i="7"/>
  <c r="L6" i="7"/>
  <c r="L25" i="7"/>
  <c r="L26" i="7"/>
  <c r="L8" i="7"/>
  <c r="L27" i="7"/>
  <c r="L7" i="7"/>
  <c r="L10" i="7"/>
  <c r="L12" i="7"/>
  <c r="L28" i="7"/>
  <c r="L29" i="7"/>
  <c r="L9" i="7"/>
  <c r="L30" i="7"/>
  <c r="L31" i="7"/>
  <c r="M4" i="7"/>
  <c r="M17" i="7"/>
  <c r="M18" i="7"/>
  <c r="M19" i="7"/>
  <c r="M20" i="7"/>
  <c r="M21" i="7"/>
  <c r="M15" i="7"/>
  <c r="M5" i="7"/>
  <c r="M24" i="7"/>
  <c r="M6" i="7"/>
  <c r="M25" i="7"/>
  <c r="M26" i="7"/>
  <c r="M8" i="7"/>
  <c r="M27" i="7"/>
  <c r="M7" i="7"/>
  <c r="M10" i="7"/>
  <c r="M12" i="7"/>
  <c r="M28" i="7"/>
  <c r="M29" i="7"/>
  <c r="M9" i="7"/>
  <c r="M30" i="7"/>
  <c r="M31" i="7"/>
  <c r="N4" i="7"/>
  <c r="N17" i="7"/>
  <c r="N18" i="7"/>
  <c r="N19" i="7"/>
  <c r="N20" i="7"/>
  <c r="N21" i="7"/>
  <c r="N15" i="7"/>
  <c r="N5" i="7"/>
  <c r="N24" i="7"/>
  <c r="N16" i="7"/>
  <c r="N6" i="7"/>
  <c r="N25" i="7"/>
  <c r="N26" i="7"/>
  <c r="N8" i="7"/>
  <c r="N27" i="7"/>
  <c r="N7" i="7"/>
  <c r="N10" i="7"/>
  <c r="N12" i="7"/>
  <c r="N28" i="7"/>
  <c r="N29" i="7"/>
  <c r="N9" i="7"/>
  <c r="N30" i="7"/>
  <c r="N31" i="7"/>
  <c r="O4" i="7"/>
  <c r="O17" i="7"/>
  <c r="O18" i="7"/>
  <c r="O19" i="7"/>
  <c r="O20" i="7"/>
  <c r="O21" i="7"/>
  <c r="O15" i="7"/>
  <c r="O5" i="7"/>
  <c r="O24" i="7"/>
  <c r="O6" i="7"/>
  <c r="O25" i="7"/>
  <c r="O26" i="7"/>
  <c r="O8" i="7"/>
  <c r="O27" i="7"/>
  <c r="O7" i="7"/>
  <c r="O10" i="7"/>
  <c r="O12" i="7"/>
  <c r="O28" i="7"/>
  <c r="O29" i="7"/>
  <c r="O9" i="7"/>
  <c r="O30" i="7"/>
  <c r="O31" i="7"/>
  <c r="C32" i="7"/>
  <c r="D23" i="3"/>
  <c r="D4" i="1"/>
  <c r="D5" i="1"/>
  <c r="D23" i="1"/>
  <c r="D6" i="1"/>
  <c r="D24" i="1"/>
  <c r="D25" i="1"/>
  <c r="D7" i="1"/>
  <c r="D26" i="1"/>
  <c r="D9" i="1"/>
  <c r="D11" i="1"/>
  <c r="D27" i="1"/>
  <c r="D17" i="1"/>
  <c r="D16" i="1"/>
  <c r="D18" i="1"/>
  <c r="D19" i="1"/>
  <c r="D28" i="1"/>
  <c r="D8" i="1"/>
  <c r="D29" i="1"/>
  <c r="D30" i="1"/>
  <c r="E4" i="1"/>
  <c r="D20" i="1"/>
  <c r="E16" i="1"/>
  <c r="E17" i="1"/>
  <c r="E18" i="1"/>
  <c r="E19" i="1"/>
  <c r="E20" i="1"/>
  <c r="E14" i="1"/>
  <c r="E5" i="1"/>
  <c r="E23" i="1"/>
  <c r="A15" i="1"/>
  <c r="E15" i="1"/>
  <c r="E6" i="1"/>
  <c r="E24" i="1"/>
  <c r="E25" i="1"/>
  <c r="E7" i="1"/>
  <c r="E26" i="1"/>
  <c r="E9" i="1"/>
  <c r="E11" i="1"/>
  <c r="E27" i="1"/>
  <c r="E28" i="1"/>
  <c r="E8" i="1"/>
  <c r="E29" i="1"/>
  <c r="E30" i="1"/>
  <c r="F4" i="1"/>
  <c r="F16" i="1"/>
  <c r="F17" i="1"/>
  <c r="F18" i="1"/>
  <c r="F19" i="1"/>
  <c r="F20" i="1"/>
  <c r="F14" i="1"/>
  <c r="F5" i="1"/>
  <c r="F23" i="1"/>
  <c r="F15" i="1"/>
  <c r="F6" i="1"/>
  <c r="F24" i="1"/>
  <c r="F25" i="1"/>
  <c r="F7" i="1"/>
  <c r="F26" i="1"/>
  <c r="F9" i="1"/>
  <c r="F11" i="1"/>
  <c r="F27" i="1"/>
  <c r="F28" i="1"/>
  <c r="F8" i="1"/>
  <c r="F29" i="1"/>
  <c r="F30" i="1"/>
  <c r="G4" i="1"/>
  <c r="G16" i="1"/>
  <c r="G17" i="1"/>
  <c r="G18" i="1"/>
  <c r="G19" i="1"/>
  <c r="G20" i="1"/>
  <c r="G14" i="1"/>
  <c r="G5" i="1"/>
  <c r="G23" i="1"/>
  <c r="G6" i="1"/>
  <c r="G24" i="1"/>
  <c r="G25" i="1"/>
  <c r="G7" i="1"/>
  <c r="G26" i="1"/>
  <c r="G9" i="1"/>
  <c r="G11" i="1"/>
  <c r="G27" i="1"/>
  <c r="G28" i="1"/>
  <c r="G8" i="1"/>
  <c r="G29" i="1"/>
  <c r="G30" i="1"/>
  <c r="H4" i="1"/>
  <c r="H16" i="1"/>
  <c r="H17" i="1"/>
  <c r="H18" i="1"/>
  <c r="H19" i="1"/>
  <c r="H20" i="1"/>
  <c r="H14" i="1"/>
  <c r="H5" i="1"/>
  <c r="H23" i="1"/>
  <c r="H6" i="1"/>
  <c r="H24" i="1"/>
  <c r="H25" i="1"/>
  <c r="H7" i="1"/>
  <c r="H26" i="1"/>
  <c r="H9" i="1"/>
  <c r="H11" i="1"/>
  <c r="H27" i="1"/>
  <c r="H28" i="1"/>
  <c r="H8" i="1"/>
  <c r="H29" i="1"/>
  <c r="H30" i="1"/>
  <c r="I4" i="1"/>
  <c r="I16" i="1"/>
  <c r="I17" i="1"/>
  <c r="I18" i="1"/>
  <c r="I19" i="1"/>
  <c r="I20" i="1"/>
  <c r="I14" i="1"/>
  <c r="I5" i="1"/>
  <c r="I23" i="1"/>
  <c r="I6" i="1"/>
  <c r="I24" i="1"/>
  <c r="I25" i="1"/>
  <c r="I7" i="1"/>
  <c r="I26" i="1"/>
  <c r="I9" i="1"/>
  <c r="I11" i="1"/>
  <c r="I27" i="1"/>
  <c r="I28" i="1"/>
  <c r="I8" i="1"/>
  <c r="I29" i="1"/>
  <c r="I30" i="1"/>
  <c r="J4" i="1"/>
  <c r="J16" i="1"/>
  <c r="J17" i="1"/>
  <c r="J18" i="1"/>
  <c r="J19" i="1"/>
  <c r="J20" i="1"/>
  <c r="J14" i="1"/>
  <c r="J5" i="1"/>
  <c r="J23" i="1"/>
  <c r="J6" i="1"/>
  <c r="J24" i="1"/>
  <c r="J25" i="1"/>
  <c r="J7" i="1"/>
  <c r="J26" i="1"/>
  <c r="J9" i="1"/>
  <c r="J11" i="1"/>
  <c r="J27" i="1"/>
  <c r="J28" i="1"/>
  <c r="J8" i="1"/>
  <c r="J29" i="1"/>
  <c r="J30" i="1"/>
  <c r="K4" i="1"/>
  <c r="K16" i="1"/>
  <c r="K17" i="1"/>
  <c r="K18" i="1"/>
  <c r="K19" i="1"/>
  <c r="K20" i="1"/>
  <c r="K14" i="1"/>
  <c r="K5" i="1"/>
  <c r="K23" i="1"/>
  <c r="K6" i="1"/>
  <c r="K24" i="1"/>
  <c r="K25" i="1"/>
  <c r="K7" i="1"/>
  <c r="K26" i="1"/>
  <c r="K9" i="1"/>
  <c r="K11" i="1"/>
  <c r="K27" i="1"/>
  <c r="K28" i="1"/>
  <c r="K8" i="1"/>
  <c r="K29" i="1"/>
  <c r="K30" i="1"/>
  <c r="L4" i="1"/>
  <c r="L16" i="1"/>
  <c r="L17" i="1"/>
  <c r="L18" i="1"/>
  <c r="L19" i="1"/>
  <c r="L20" i="1"/>
  <c r="L14" i="1"/>
  <c r="L5" i="1"/>
  <c r="L23" i="1"/>
  <c r="L6" i="1"/>
  <c r="L24" i="1"/>
  <c r="L25" i="1"/>
  <c r="L7" i="1"/>
  <c r="L26" i="1"/>
  <c r="L9" i="1"/>
  <c r="L11" i="1"/>
  <c r="L27" i="1"/>
  <c r="L28" i="1"/>
  <c r="L8" i="1"/>
  <c r="L29" i="1"/>
  <c r="L30" i="1"/>
  <c r="M4" i="1"/>
  <c r="M16" i="1"/>
  <c r="M17" i="1"/>
  <c r="M18" i="1"/>
  <c r="M19" i="1"/>
  <c r="M20" i="1"/>
  <c r="M14" i="1"/>
  <c r="M5" i="1"/>
  <c r="M23" i="1"/>
  <c r="M6" i="1"/>
  <c r="M24" i="1"/>
  <c r="M25" i="1"/>
  <c r="M7" i="1"/>
  <c r="M26" i="1"/>
  <c r="M9" i="1"/>
  <c r="M11" i="1"/>
  <c r="M27" i="1"/>
  <c r="M28" i="1"/>
  <c r="M8" i="1"/>
  <c r="M29" i="1"/>
  <c r="M30" i="1"/>
  <c r="N4" i="1"/>
  <c r="N16" i="1"/>
  <c r="N17" i="1"/>
  <c r="N18" i="1"/>
  <c r="N19" i="1"/>
  <c r="N20" i="1"/>
  <c r="N14" i="1"/>
  <c r="N5" i="1"/>
  <c r="N23" i="1"/>
  <c r="N15" i="1"/>
  <c r="N6" i="1"/>
  <c r="N24" i="1"/>
  <c r="N25" i="1"/>
  <c r="N7" i="1"/>
  <c r="N26" i="1"/>
  <c r="N9" i="1"/>
  <c r="N11" i="1"/>
  <c r="N27" i="1"/>
  <c r="N28" i="1"/>
  <c r="N8" i="1"/>
  <c r="N29" i="1"/>
  <c r="N30" i="1"/>
  <c r="O4" i="1"/>
  <c r="O16" i="1"/>
  <c r="O17" i="1"/>
  <c r="O18" i="1"/>
  <c r="O19" i="1"/>
  <c r="O20" i="1"/>
  <c r="O14" i="1"/>
  <c r="O5" i="1"/>
  <c r="O23" i="1"/>
  <c r="O15" i="1"/>
  <c r="O6" i="1"/>
  <c r="O24" i="1"/>
  <c r="O25" i="1"/>
  <c r="O7" i="1"/>
  <c r="O26" i="1"/>
  <c r="O9" i="1"/>
  <c r="O11" i="1"/>
  <c r="O27" i="1"/>
  <c r="O28" i="1"/>
  <c r="O8" i="1"/>
  <c r="O29" i="1"/>
  <c r="O30" i="1"/>
  <c r="C31" i="1"/>
  <c r="C23" i="3"/>
  <c r="C25" i="3"/>
  <c r="F25" i="6"/>
  <c r="F26" i="6"/>
  <c r="F8" i="6"/>
  <c r="F27" i="6"/>
  <c r="F7" i="6"/>
  <c r="F18" i="6"/>
  <c r="F9" i="6"/>
  <c r="F10" i="6"/>
  <c r="F12" i="6"/>
  <c r="F28" i="6"/>
  <c r="F24" i="6"/>
  <c r="F29" i="6"/>
  <c r="F30" i="6"/>
  <c r="F31" i="6"/>
  <c r="G4" i="6"/>
  <c r="G5" i="6"/>
  <c r="G24" i="6"/>
  <c r="G6" i="6"/>
  <c r="G25" i="6"/>
  <c r="G26" i="6"/>
  <c r="G8" i="6"/>
  <c r="G27" i="6"/>
  <c r="G7" i="6"/>
  <c r="G18" i="6"/>
  <c r="G9" i="6"/>
  <c r="G10" i="6"/>
  <c r="G12" i="6"/>
  <c r="G28" i="6"/>
  <c r="G29" i="6"/>
  <c r="G30" i="6"/>
  <c r="G31" i="6"/>
  <c r="H4" i="6"/>
  <c r="H5" i="6"/>
  <c r="H24" i="6"/>
  <c r="H6" i="6"/>
  <c r="H25" i="6"/>
  <c r="H26" i="6"/>
  <c r="H8" i="6"/>
  <c r="H27" i="6"/>
  <c r="H7" i="6"/>
  <c r="H18" i="6"/>
  <c r="H9" i="6"/>
  <c r="H10" i="6"/>
  <c r="H12" i="6"/>
  <c r="H28" i="6"/>
  <c r="H29" i="6"/>
  <c r="H30" i="6"/>
  <c r="H31" i="6"/>
  <c r="I4" i="6"/>
  <c r="I5" i="6"/>
  <c r="I24" i="6"/>
  <c r="I6" i="6"/>
  <c r="I25" i="6"/>
  <c r="I26" i="6"/>
  <c r="I8" i="6"/>
  <c r="I27" i="6"/>
  <c r="I7" i="6"/>
  <c r="I18" i="6"/>
  <c r="I9" i="6"/>
  <c r="I10" i="6"/>
  <c r="I12" i="6"/>
  <c r="I28" i="6"/>
  <c r="I29" i="6"/>
  <c r="I30" i="6"/>
  <c r="I31" i="6"/>
  <c r="J4" i="6"/>
  <c r="J5" i="6"/>
  <c r="J24" i="6"/>
  <c r="J6" i="6"/>
  <c r="J25" i="6"/>
  <c r="J26" i="6"/>
  <c r="J8" i="6"/>
  <c r="J27" i="6"/>
  <c r="J7" i="6"/>
  <c r="J18" i="6"/>
  <c r="J9" i="6"/>
  <c r="J10" i="6"/>
  <c r="J12" i="6"/>
  <c r="J28" i="6"/>
  <c r="J29" i="6"/>
  <c r="J30" i="6"/>
  <c r="J31" i="6"/>
  <c r="K4" i="6"/>
  <c r="K5" i="6"/>
  <c r="K24" i="6"/>
  <c r="K6" i="6"/>
  <c r="K25" i="6"/>
  <c r="K26" i="6"/>
  <c r="K8" i="6"/>
  <c r="K27" i="6"/>
  <c r="K7" i="6"/>
  <c r="K18" i="6"/>
  <c r="K9" i="6"/>
  <c r="K10" i="6"/>
  <c r="K12" i="6"/>
  <c r="K28" i="6"/>
  <c r="K29" i="6"/>
  <c r="K30" i="6"/>
  <c r="K31" i="6"/>
  <c r="L4" i="6"/>
  <c r="L5" i="6"/>
  <c r="L24" i="6"/>
  <c r="L6" i="6"/>
  <c r="L25" i="6"/>
  <c r="L26" i="6"/>
  <c r="L8" i="6"/>
  <c r="L27" i="6"/>
  <c r="L7" i="6"/>
  <c r="L18" i="6"/>
  <c r="L9" i="6"/>
  <c r="L10" i="6"/>
  <c r="L12" i="6"/>
  <c r="L28" i="6"/>
  <c r="L29" i="6"/>
  <c r="L30" i="6"/>
  <c r="L31" i="6"/>
  <c r="M4" i="6"/>
  <c r="M5" i="6"/>
  <c r="M24" i="6"/>
  <c r="M6" i="6"/>
  <c r="M25" i="6"/>
  <c r="M26" i="6"/>
  <c r="M8" i="6"/>
  <c r="M27" i="6"/>
  <c r="M7" i="6"/>
  <c r="M18" i="6"/>
  <c r="M9" i="6"/>
  <c r="M10" i="6"/>
  <c r="M12" i="6"/>
  <c r="M28" i="6"/>
  <c r="M29" i="6"/>
  <c r="M30" i="6"/>
  <c r="M31" i="6"/>
  <c r="N4" i="6"/>
  <c r="N5" i="6"/>
  <c r="N24" i="6"/>
  <c r="N6" i="6"/>
  <c r="N25" i="6"/>
  <c r="N26" i="6"/>
  <c r="N8" i="6"/>
  <c r="N27" i="6"/>
  <c r="N7" i="6"/>
  <c r="N18" i="6"/>
  <c r="N9" i="6"/>
  <c r="N10" i="6"/>
  <c r="N12" i="6"/>
  <c r="N28" i="6"/>
  <c r="N29" i="6"/>
  <c r="N30" i="6"/>
  <c r="N31" i="6"/>
  <c r="O4" i="6"/>
  <c r="O5" i="6"/>
  <c r="O24" i="6"/>
  <c r="O6" i="6"/>
  <c r="O25" i="6"/>
  <c r="O26" i="6"/>
  <c r="O8" i="6"/>
  <c r="O27" i="6"/>
  <c r="O7" i="6"/>
  <c r="O10" i="6"/>
  <c r="O12" i="6"/>
  <c r="O28" i="6"/>
  <c r="O29" i="6"/>
  <c r="O18" i="6"/>
  <c r="O9" i="6"/>
  <c r="O30" i="6"/>
  <c r="O31" i="6"/>
  <c r="D24" i="6"/>
  <c r="D25" i="6"/>
  <c r="D26" i="6"/>
  <c r="D27" i="6"/>
  <c r="D28" i="6"/>
  <c r="D29" i="6"/>
  <c r="D30" i="6"/>
  <c r="D31" i="6"/>
  <c r="E24" i="6"/>
  <c r="E25" i="6"/>
  <c r="E26" i="6"/>
  <c r="E27" i="6"/>
  <c r="E28" i="6"/>
  <c r="E29" i="6"/>
  <c r="E30" i="6"/>
  <c r="E31" i="6"/>
  <c r="C32" i="6"/>
  <c r="B23" i="3"/>
  <c r="C24" i="3"/>
  <c r="E16" i="7"/>
  <c r="F16" i="7"/>
  <c r="G16" i="7"/>
  <c r="E21" i="6"/>
  <c r="F21" i="6"/>
  <c r="G21" i="6"/>
  <c r="H21" i="6"/>
  <c r="I21" i="6"/>
  <c r="J21" i="6"/>
  <c r="K21" i="6"/>
  <c r="L21" i="6"/>
  <c r="M21" i="6"/>
  <c r="N21" i="6"/>
  <c r="O21" i="6"/>
  <c r="D21" i="6"/>
  <c r="E17" i="6"/>
  <c r="F17" i="6"/>
  <c r="G17" i="6"/>
  <c r="H17" i="6"/>
  <c r="I17" i="6"/>
  <c r="J17" i="6"/>
  <c r="K17" i="6"/>
  <c r="L17" i="6"/>
  <c r="M17" i="6"/>
  <c r="N17" i="6"/>
  <c r="O17" i="6"/>
  <c r="D17" i="6"/>
  <c r="O14" i="7"/>
  <c r="N14" i="7"/>
  <c r="M14" i="7"/>
  <c r="L14" i="7"/>
  <c r="K14" i="7"/>
  <c r="J14" i="7"/>
  <c r="I14" i="7"/>
  <c r="H14" i="7"/>
  <c r="G14" i="7"/>
  <c r="F14" i="7"/>
  <c r="E14" i="7"/>
  <c r="D14" i="7"/>
  <c r="D14" i="1"/>
  <c r="A8" i="7"/>
  <c r="G15" i="1"/>
  <c r="H15" i="1"/>
  <c r="I15" i="1"/>
  <c r="J15" i="1"/>
  <c r="K15" i="1"/>
  <c r="L15" i="1"/>
  <c r="M15" i="1"/>
  <c r="D15" i="1"/>
  <c r="A6" i="1"/>
  <c r="A7" i="1"/>
  <c r="E15" i="6"/>
  <c r="F15" i="6"/>
  <c r="G15" i="6"/>
  <c r="H15" i="6"/>
  <c r="I15" i="6"/>
  <c r="J15" i="6"/>
  <c r="K15" i="6"/>
  <c r="L15" i="6"/>
  <c r="M15" i="6"/>
  <c r="N15" i="6"/>
  <c r="O15" i="6"/>
  <c r="A16" i="6"/>
  <c r="E16" i="6"/>
  <c r="F16" i="6"/>
  <c r="G16" i="6"/>
  <c r="H16" i="6"/>
  <c r="I16" i="6"/>
  <c r="J16" i="6"/>
  <c r="K16" i="6"/>
  <c r="L16" i="6"/>
  <c r="M16" i="6"/>
  <c r="N16" i="6"/>
  <c r="O16" i="6"/>
  <c r="D15" i="6"/>
  <c r="D16" i="6"/>
  <c r="E14" i="6"/>
  <c r="F14" i="6"/>
  <c r="G14" i="6"/>
  <c r="H14" i="6"/>
  <c r="I14" i="6"/>
  <c r="J14" i="6"/>
  <c r="K14" i="6"/>
  <c r="L14" i="6"/>
  <c r="M14" i="6"/>
  <c r="N14" i="6"/>
  <c r="O14" i="6"/>
  <c r="D14" i="6"/>
  <c r="E13" i="1"/>
  <c r="F13" i="1"/>
  <c r="G13" i="1"/>
  <c r="H13" i="1"/>
  <c r="I13" i="1"/>
  <c r="J13" i="1"/>
  <c r="K13" i="1"/>
  <c r="L13" i="1"/>
  <c r="M13" i="1"/>
  <c r="N13" i="1"/>
  <c r="O13" i="1"/>
  <c r="D13" i="1"/>
  <c r="O16" i="7"/>
  <c r="M16" i="7"/>
  <c r="L16" i="7"/>
  <c r="K16" i="7"/>
  <c r="J16" i="7"/>
  <c r="I16" i="7"/>
  <c r="H1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Risto Rushford</author>
  </authors>
  <commentList>
    <comment ref="D4" authorId="0" shapeId="0" xr:uid="{AE265D03-4D0E-4F0F-BCAA-6BB0C076E222}">
      <text>
        <r>
          <rPr>
            <b/>
            <sz val="9"/>
            <color indexed="81"/>
            <rFont val="Tahoma"/>
            <family val="2"/>
          </rPr>
          <t>Risto Rushford:</t>
        </r>
        <r>
          <rPr>
            <sz val="9"/>
            <color indexed="81"/>
            <rFont val="Tahoma"/>
            <family val="2"/>
          </rPr>
          <t xml:space="preserve">
This field is used for *desired* production as opposed to demand. Production in Chile is calculated off of this minus the previous period's inventory.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Risto Rushford</author>
  </authors>
  <commentList>
    <comment ref="D4" authorId="0" shapeId="0" xr:uid="{475D844D-BC8B-4AC3-91AE-AF4D4B47149B}">
      <text>
        <r>
          <rPr>
            <b/>
            <sz val="9"/>
            <color indexed="81"/>
            <rFont val="Tahoma"/>
            <family val="2"/>
          </rPr>
          <t>Risto Rushford:</t>
        </r>
        <r>
          <rPr>
            <sz val="9"/>
            <color indexed="81"/>
            <rFont val="Tahoma"/>
            <family val="2"/>
          </rPr>
          <t xml:space="preserve">
This field is used for *desired* production as opposed to demand. Production in Chile is calculated off of this minus the previous period's inventory.</t>
        </r>
      </text>
    </comment>
    <comment ref="D5" authorId="0" shapeId="0" xr:uid="{E6EBE3D6-D110-4F23-9AB9-02BDD96097CF}">
      <text>
        <r>
          <rPr>
            <b/>
            <sz val="9"/>
            <color indexed="81"/>
            <rFont val="Tahoma"/>
            <family val="2"/>
          </rPr>
          <t>Risto Rushford:</t>
        </r>
        <r>
          <rPr>
            <sz val="9"/>
            <color indexed="81"/>
            <rFont val="Tahoma"/>
            <family val="2"/>
          </rPr>
          <t xml:space="preserve">
Regular production is based on total desired production minus previous period inventory, the remainder of which determines regular production and overtime if it is available.</t>
        </r>
      </text>
    </comment>
    <comment ref="O20" authorId="0" shapeId="0" xr:uid="{4414EB70-D179-4471-B8F1-EB623AFEB3BC}">
      <text>
        <r>
          <rPr>
            <b/>
            <sz val="9"/>
            <color indexed="81"/>
            <rFont val="Tahoma"/>
            <family val="2"/>
          </rPr>
          <t>Risto Rushford:</t>
        </r>
        <r>
          <rPr>
            <sz val="9"/>
            <color indexed="81"/>
            <rFont val="Tahoma"/>
            <family val="2"/>
          </rPr>
          <t xml:space="preserve">
I thought that it would be good to see if keeping layoffs to a minimum would be beneficial and reduce cost, hence a policy that net employees never drops below 20 in this scenario. While that doesn't seem to be true in this case in the short-term, I left it on here for reference.</t>
        </r>
      </text>
    </comment>
  </commentList>
</comments>
</file>

<file path=xl/sharedStrings.xml><?xml version="1.0" encoding="utf-8"?>
<sst xmlns="http://schemas.openxmlformats.org/spreadsheetml/2006/main" count="119" uniqueCount="38">
  <si>
    <t>Jan</t>
  </si>
  <si>
    <t>Feb</t>
  </si>
  <si>
    <t>Mar</t>
  </si>
  <si>
    <t>Apr</t>
  </si>
  <si>
    <t>May</t>
  </si>
  <si>
    <t>Jun</t>
  </si>
  <si>
    <t>Jul</t>
  </si>
  <si>
    <t>Aug</t>
  </si>
  <si>
    <t>Sep</t>
  </si>
  <si>
    <t>Oct</t>
  </si>
  <si>
    <t>Nov</t>
  </si>
  <si>
    <t>Dec</t>
  </si>
  <si>
    <t>Total</t>
  </si>
  <si>
    <t xml:space="preserve">   Regular</t>
  </si>
  <si>
    <t xml:space="preserve">   Overtime</t>
  </si>
  <si>
    <t xml:space="preserve">   Undertime</t>
  </si>
  <si>
    <t>Ending Inventory</t>
  </si>
  <si>
    <t>Capacity:</t>
  </si>
  <si>
    <t xml:space="preserve">   Hire</t>
  </si>
  <si>
    <t xml:space="preserve">    Layoffs</t>
  </si>
  <si>
    <t xml:space="preserve">    Net employees</t>
  </si>
  <si>
    <t>Costs ($000):</t>
  </si>
  <si>
    <t xml:space="preserve">   Inventory</t>
  </si>
  <si>
    <t xml:space="preserve">   Hiring / Layoff</t>
  </si>
  <si>
    <t>Total Costs</t>
  </si>
  <si>
    <t xml:space="preserve">   Shipping (Chile only)</t>
  </si>
  <si>
    <t>Production: (units)</t>
  </si>
  <si>
    <t>Demand (units)</t>
  </si>
  <si>
    <t xml:space="preserve">   Vendor (US Spot Market)</t>
  </si>
  <si>
    <t>Graph the TOTAL cost of different plans here using vertical bar graph format</t>
  </si>
  <si>
    <t xml:space="preserve">   Employees Needed</t>
  </si>
  <si>
    <t xml:space="preserve">   Employees Available</t>
  </si>
  <si>
    <t>In this scenario, the number of employees is changed freely to match demand, and so no inventory is ever kept. The Chase strategy has an added advantage in this scenario because Green Mills can easily fill the difference between production and demand with purchases from US vendors, although that is more expensive, especially if a shipment is lost or late forcing the company to rely more heavily on the spot market.</t>
  </si>
  <si>
    <t>Because the number of employees never changes, production in Chile never reaches full shipping capacity, requiring a greater reliance on the US spot market. This scenario assumes a pure level strategy but with the spot market making up the difference between demand and production+inventory for a given period, which is necessary given the limited workforce and overtime.</t>
  </si>
  <si>
    <t>It is also worth noting that holding inventory before the peak summer months decreases overall cost for the year, but holding inventory during the last couple of months only increases costs for the year (thus, how the current model is set up). However, these production costs could further reduce US spot market purchases in the next year, so it would be worth projecting these costs out further if we had a reliable forecast.</t>
  </si>
  <si>
    <t>Prd+Inv out of Chile</t>
  </si>
  <si>
    <t>$5,085,000 if only enough prodution to match current period demand (no inventory)</t>
  </si>
  <si>
    <t>Using a mixed approach, costs can be brought down to within $100k of what it is for the Chase approach while storing up a modest inventory in the winter months to help offset the spot market costs in the summer. The major limitation is shipping capacity. Because shipping capacity is limited to only 1.5 million board feet, Green Mills cannot fully utilize the potential of the Chilean property and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</si>
</sst>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9" x14ac:knownFonts="1">
    <font>
      <sz val="11"/>
      <color theme="1"/>
      <name val="Calibri"/>
      <family val="2"/>
      <scheme val="minor"/>
    </font>
    <font>
      <b/>
      <sz val="11"/>
      <color theme="1"/>
      <name val="Calibri"/>
      <family val="2"/>
      <scheme val="minor"/>
    </font>
    <font>
      <sz val="10"/>
      <name val="Arial"/>
      <family val="2"/>
    </font>
    <font>
      <b/>
      <sz val="10"/>
      <name val="Arial"/>
      <family val="2"/>
    </font>
    <font>
      <sz val="11"/>
      <color theme="1"/>
      <name val="Calibri"/>
      <family val="2"/>
      <scheme val="minor"/>
    </font>
    <font>
      <b/>
      <i/>
      <sz val="11"/>
      <color theme="1"/>
      <name val="Calibri"/>
      <family val="2"/>
      <scheme val="minor"/>
    </font>
    <font>
      <sz val="10"/>
      <color theme="0"/>
      <name val="Arial"/>
      <family val="2"/>
    </font>
    <font>
      <sz val="9"/>
      <color indexed="81"/>
      <name val="Tahoma"/>
      <family val="2"/>
    </font>
    <font>
      <b/>
      <sz val="9"/>
      <color indexed="81"/>
      <name val="Tahoma"/>
      <family val="2"/>
    </font>
  </fonts>
  <fills count="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s>
  <cellStyleXfs count="6">
    <xf numFmtId="0" fontId="0" fillId="0" borderId="0"/>
    <xf numFmtId="0" fontId="2" fillId="0" borderId="0"/>
    <xf numFmtId="43" fontId="2"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cellStyleXfs>
  <cellXfs count="46">
    <xf numFmtId="0" fontId="0" fillId="0" borderId="0" xfId="0"/>
    <xf numFmtId="0" fontId="1" fillId="0" borderId="1" xfId="0" applyFont="1" applyBorder="1"/>
    <xf numFmtId="0" fontId="0" fillId="2" borderId="0" xfId="0" applyFill="1"/>
    <xf numFmtId="0" fontId="3" fillId="2" borderId="1" xfId="1" applyFont="1" applyFill="1" applyBorder="1"/>
    <xf numFmtId="0" fontId="3" fillId="2" borderId="2" xfId="1" applyFont="1" applyFill="1" applyBorder="1"/>
    <xf numFmtId="0" fontId="1" fillId="2" borderId="1" xfId="0" applyFont="1" applyFill="1" applyBorder="1"/>
    <xf numFmtId="164" fontId="0" fillId="0" borderId="1" xfId="3" applyNumberFormat="1" applyFont="1" applyBorder="1" applyAlignment="1"/>
    <xf numFmtId="0" fontId="1" fillId="2" borderId="0" xfId="0" applyFont="1" applyFill="1" applyAlignment="1">
      <alignment horizontal="right"/>
    </xf>
    <xf numFmtId="0" fontId="1" fillId="0" borderId="1" xfId="0" applyFont="1" applyBorder="1" applyAlignment="1">
      <alignment horizontal="right"/>
    </xf>
    <xf numFmtId="0" fontId="1" fillId="2" borderId="0" xfId="0" applyFont="1" applyFill="1"/>
    <xf numFmtId="0" fontId="3" fillId="2" borderId="3" xfId="1" applyFont="1" applyFill="1" applyBorder="1"/>
    <xf numFmtId="1" fontId="2" fillId="2" borderId="3" xfId="1" applyNumberFormat="1" applyFill="1" applyBorder="1"/>
    <xf numFmtId="0" fontId="0" fillId="2" borderId="0" xfId="0" applyFill="1" applyBorder="1"/>
    <xf numFmtId="0" fontId="2" fillId="2" borderId="3" xfId="1" applyFill="1" applyBorder="1"/>
    <xf numFmtId="0" fontId="1" fillId="2" borderId="4" xfId="0" applyFont="1" applyFill="1" applyBorder="1"/>
    <xf numFmtId="0" fontId="0" fillId="2" borderId="4" xfId="0" applyFill="1" applyBorder="1"/>
    <xf numFmtId="0" fontId="5" fillId="3" borderId="0" xfId="0" applyFont="1" applyFill="1"/>
    <xf numFmtId="0" fontId="0" fillId="3" borderId="0" xfId="0" applyFill="1"/>
    <xf numFmtId="44" fontId="0" fillId="2" borderId="0" xfId="4" applyFont="1" applyFill="1"/>
    <xf numFmtId="0" fontId="0" fillId="2" borderId="0" xfId="0" applyFont="1" applyFill="1"/>
    <xf numFmtId="44" fontId="0" fillId="2" borderId="0" xfId="4" applyFont="1" applyFill="1" applyAlignment="1"/>
    <xf numFmtId="3" fontId="0" fillId="2" borderId="0" xfId="0" applyNumberFormat="1" applyFill="1" applyAlignment="1"/>
    <xf numFmtId="164" fontId="0" fillId="2" borderId="0" xfId="3" applyNumberFormat="1" applyFont="1" applyFill="1" applyAlignment="1"/>
    <xf numFmtId="164" fontId="0" fillId="2" borderId="0" xfId="3" applyNumberFormat="1" applyFont="1" applyFill="1" applyBorder="1" applyAlignment="1"/>
    <xf numFmtId="9" fontId="0" fillId="2" borderId="0" xfId="5" applyFont="1" applyFill="1" applyBorder="1" applyAlignment="1"/>
    <xf numFmtId="164" fontId="0" fillId="0" borderId="1" xfId="3" applyNumberFormat="1" applyFont="1" applyBorder="1" applyAlignment="1">
      <alignment horizontal="right"/>
    </xf>
    <xf numFmtId="164" fontId="0" fillId="0" borderId="1" xfId="0" applyNumberFormat="1" applyBorder="1" applyAlignment="1">
      <alignment horizontal="right"/>
    </xf>
    <xf numFmtId="164" fontId="0" fillId="0" borderId="1" xfId="0" applyNumberFormat="1" applyBorder="1"/>
    <xf numFmtId="43" fontId="0" fillId="2" borderId="0" xfId="0" applyNumberFormat="1" applyFill="1"/>
    <xf numFmtId="9" fontId="0" fillId="2" borderId="0" xfId="5" applyFont="1" applyFill="1" applyAlignment="1"/>
    <xf numFmtId="164" fontId="2" fillId="2" borderId="1" xfId="1" applyNumberFormat="1" applyFill="1" applyBorder="1"/>
    <xf numFmtId="164" fontId="3" fillId="2" borderId="1" xfId="3" applyNumberFormat="1" applyFont="1" applyFill="1" applyBorder="1" applyAlignment="1">
      <alignment horizontal="right"/>
    </xf>
    <xf numFmtId="164" fontId="2" fillId="2" borderId="1" xfId="3" applyNumberFormat="1" applyFont="1" applyFill="1" applyBorder="1"/>
    <xf numFmtId="44" fontId="0" fillId="2" borderId="1" xfId="4" applyFont="1" applyFill="1" applyBorder="1"/>
    <xf numFmtId="164" fontId="0" fillId="2" borderId="0" xfId="0" applyNumberFormat="1" applyFill="1" applyAlignment="1"/>
    <xf numFmtId="44" fontId="0" fillId="2" borderId="0" xfId="0" applyNumberFormat="1" applyFill="1"/>
    <xf numFmtId="0" fontId="0" fillId="2" borderId="4" xfId="0" applyFill="1" applyBorder="1" applyAlignment="1"/>
    <xf numFmtId="44" fontId="0" fillId="4" borderId="0" xfId="0" applyNumberFormat="1" applyFill="1"/>
    <xf numFmtId="44" fontId="0" fillId="2" borderId="4" xfId="4" applyFont="1" applyFill="1" applyBorder="1" applyAlignment="1"/>
    <xf numFmtId="164" fontId="6" fillId="2" borderId="2" xfId="1" applyNumberFormat="1" applyFont="1" applyFill="1" applyBorder="1" applyAlignment="1">
      <alignment horizontal="right"/>
    </xf>
    <xf numFmtId="9" fontId="0" fillId="2" borderId="0" xfId="5" applyFont="1" applyFill="1"/>
    <xf numFmtId="164" fontId="0" fillId="2" borderId="0" xfId="0" applyNumberFormat="1" applyFill="1" applyBorder="1"/>
    <xf numFmtId="0" fontId="3" fillId="2" borderId="1" xfId="1" applyFont="1" applyFill="1" applyBorder="1" applyAlignment="1">
      <alignment horizontal="left"/>
    </xf>
    <xf numFmtId="44" fontId="0" fillId="0" borderId="0" xfId="0" applyNumberFormat="1"/>
    <xf numFmtId="0" fontId="0" fillId="4" borderId="0" xfId="0" applyFont="1" applyFill="1" applyAlignment="1">
      <alignment wrapText="1"/>
    </xf>
    <xf numFmtId="0" fontId="0" fillId="2" borderId="4" xfId="0" applyFill="1" applyBorder="1" applyAlignment="1"/>
  </cellXfs>
  <cellStyles count="6">
    <cellStyle name="Comma" xfId="3" builtinId="3"/>
    <cellStyle name="Comma 2" xfId="2" xr:uid="{00000000-0005-0000-0000-000001000000}"/>
    <cellStyle name="Currency" xfId="4" builtinId="4"/>
    <cellStyle name="Normal" xfId="0" builtinId="0"/>
    <cellStyle name="Normal 2" xfId="1" xr:uid="{00000000-0005-0000-0000-000004000000}"/>
    <cellStyle name="Percent" xfId="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Green Mills Production Costs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Level Strategy</c:v>
          </c:tx>
          <c:spPr>
            <a:solidFill>
              <a:schemeClr val="accent1"/>
            </a:solidFill>
            <a:ln>
              <a:noFill/>
            </a:ln>
            <a:effectLst/>
          </c:spPr>
          <c:invertIfNegative val="0"/>
          <c:cat>
            <c:strRef>
              <c:f>'Agg Planning LEVEL Gr.Mill'!$D$1:$O$1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'Agg Planning LEVEL Gr.Mill'!$D$31:$O$31</c:f>
              <c:numCache>
                <c:formatCode>_("$"* #,##0.00_);_("$"* \(#,##0.00\);_("$"* "-"??_);_(@_)</c:formatCode>
                <c:ptCount val="12"/>
                <c:pt idx="0">
                  <c:v>268750</c:v>
                </c:pt>
                <c:pt idx="1">
                  <c:v>272500</c:v>
                </c:pt>
                <c:pt idx="2">
                  <c:v>230000</c:v>
                </c:pt>
                <c:pt idx="3">
                  <c:v>282500</c:v>
                </c:pt>
                <c:pt idx="4">
                  <c:v>482500</c:v>
                </c:pt>
                <c:pt idx="5">
                  <c:v>642500</c:v>
                </c:pt>
                <c:pt idx="6">
                  <c:v>762500</c:v>
                </c:pt>
                <c:pt idx="7">
                  <c:v>722500</c:v>
                </c:pt>
                <c:pt idx="8">
                  <c:v>562500</c:v>
                </c:pt>
                <c:pt idx="9">
                  <c:v>402500</c:v>
                </c:pt>
                <c:pt idx="10">
                  <c:v>250000</c:v>
                </c:pt>
                <c:pt idx="11">
                  <c:v>190000</c:v>
                </c:pt>
              </c:numCache>
            </c:numRef>
          </c:val>
          <c:extLst>
            <c:ext xmlns:c16="http://schemas.microsoft.com/office/drawing/2014/chart" uri="{C3380CC4-5D6E-409C-BE32-E72D297353CC}">
              <c16:uniqueId val="{00000000-3E07-40E8-A232-7E08B8B66E62}"/>
            </c:ext>
          </c:extLst>
        </c:ser>
        <c:ser>
          <c:idx val="1"/>
          <c:order val="1"/>
          <c:tx>
            <c:v>Chase Strategy</c:v>
          </c:tx>
          <c:spPr>
            <a:solidFill>
              <a:schemeClr val="accent2"/>
            </a:solidFill>
            <a:ln>
              <a:noFill/>
            </a:ln>
            <a:effectLst/>
          </c:spPr>
          <c:invertIfNegative val="0"/>
          <c:val>
            <c:numRef>
              <c:f>'Agg Planning CHASE  Gr.Mills'!$D$30:$O$30</c:f>
              <c:numCache>
                <c:formatCode>_("$"* #,##0.00_);_("$"* \(#,##0.00\);_("$"* "-"??_);_(@_)</c:formatCode>
                <c:ptCount val="12"/>
                <c:pt idx="0">
                  <c:v>200000</c:v>
                </c:pt>
                <c:pt idx="1">
                  <c:v>222000</c:v>
                </c:pt>
                <c:pt idx="2">
                  <c:v>264000</c:v>
                </c:pt>
                <c:pt idx="3">
                  <c:v>304000</c:v>
                </c:pt>
                <c:pt idx="4">
                  <c:v>420000</c:v>
                </c:pt>
                <c:pt idx="5">
                  <c:v>580000</c:v>
                </c:pt>
                <c:pt idx="6">
                  <c:v>700000</c:v>
                </c:pt>
                <c:pt idx="7">
                  <c:v>660000</c:v>
                </c:pt>
                <c:pt idx="8">
                  <c:v>500000</c:v>
                </c:pt>
                <c:pt idx="9">
                  <c:v>340000</c:v>
                </c:pt>
                <c:pt idx="10">
                  <c:v>243000</c:v>
                </c:pt>
                <c:pt idx="11">
                  <c:v>164000</c:v>
                </c:pt>
              </c:numCache>
            </c:numRef>
          </c:val>
          <c:extLst>
            <c:ext xmlns:c16="http://schemas.microsoft.com/office/drawing/2014/chart" uri="{C3380CC4-5D6E-409C-BE32-E72D297353CC}">
              <c16:uniqueId val="{00000001-3E07-40E8-A232-7E08B8B66E62}"/>
            </c:ext>
          </c:extLst>
        </c:ser>
        <c:ser>
          <c:idx val="2"/>
          <c:order val="2"/>
          <c:tx>
            <c:v>Mixed Strategy</c:v>
          </c:tx>
          <c:spPr>
            <a:solidFill>
              <a:schemeClr val="accent3"/>
            </a:solidFill>
            <a:ln>
              <a:noFill/>
            </a:ln>
            <a:effectLst/>
          </c:spPr>
          <c:invertIfNegative val="0"/>
          <c:val>
            <c:numRef>
              <c:f>'Agg Planning MIXED Gr.Mill'!$D$31:$O$31</c:f>
              <c:numCache>
                <c:formatCode>_("$"* #,##0.00_);_("$"* \(#,##0.00\);_("$"* "-"??_);_(@_)</c:formatCode>
                <c:ptCount val="12"/>
                <c:pt idx="0">
                  <c:v>322500</c:v>
                </c:pt>
                <c:pt idx="1">
                  <c:v>210000</c:v>
                </c:pt>
                <c:pt idx="2">
                  <c:v>225000</c:v>
                </c:pt>
                <c:pt idx="3">
                  <c:v>260000</c:v>
                </c:pt>
                <c:pt idx="4">
                  <c:v>420000</c:v>
                </c:pt>
                <c:pt idx="5">
                  <c:v>580000</c:v>
                </c:pt>
                <c:pt idx="6">
                  <c:v>700000</c:v>
                </c:pt>
                <c:pt idx="7">
                  <c:v>660000</c:v>
                </c:pt>
                <c:pt idx="8">
                  <c:v>500000</c:v>
                </c:pt>
                <c:pt idx="9">
                  <c:v>340000</c:v>
                </c:pt>
                <c:pt idx="10">
                  <c:v>243000</c:v>
                </c:pt>
                <c:pt idx="11">
                  <c:v>192000</c:v>
                </c:pt>
              </c:numCache>
            </c:numRef>
          </c:val>
          <c:extLst>
            <c:ext xmlns:c16="http://schemas.microsoft.com/office/drawing/2014/chart" uri="{C3380CC4-5D6E-409C-BE32-E72D297353CC}">
              <c16:uniqueId val="{00000002-3E07-40E8-A232-7E08B8B66E62}"/>
            </c:ext>
          </c:extLst>
        </c:ser>
        <c:dLbls>
          <c:showLegendKey val="0"/>
          <c:showVal val="0"/>
          <c:showCatName val="0"/>
          <c:showSerName val="0"/>
          <c:showPercent val="0"/>
          <c:showBubbleSize val="0"/>
        </c:dLbls>
        <c:gapWidth val="219"/>
        <c:overlap val="-27"/>
        <c:axId val="984604328"/>
        <c:axId val="847834392"/>
      </c:barChart>
      <c:catAx>
        <c:axId val="984604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834392"/>
        <c:crosses val="autoZero"/>
        <c:auto val="1"/>
        <c:lblAlgn val="ctr"/>
        <c:lblOffset val="100"/>
        <c:noMultiLvlLbl val="0"/>
      </c:catAx>
      <c:valAx>
        <c:axId val="847834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Production Costs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604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647699</xdr:colOff>
      <xdr:row>1</xdr:row>
      <xdr:rowOff>180974</xdr:rowOff>
    </xdr:from>
    <xdr:to>
      <xdr:col>10</xdr:col>
      <xdr:colOff>314324</xdr:colOff>
      <xdr:row>20</xdr:row>
      <xdr:rowOff>85724</xdr:rowOff>
    </xdr:to>
    <xdr:graphicFrame macro="">
      <xdr:nvGraphicFramePr>
        <xdr:cNvPr id="3" name="Chart 2">
          <a:extLst>
            <a:ext uri="{FF2B5EF4-FFF2-40B4-BE49-F238E27FC236}">
              <a16:creationId xmlns:a16="http://schemas.microsoft.com/office/drawing/2014/main" id="{5FE4DF0D-0B95-4ACA-83D8-45F43E359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3"/>
  <sheetViews>
    <sheetView tabSelected="1" zoomScale="67" zoomScaleNormal="67" workbookViewId="0">
      <selection activeCell="F6" sqref="F6"/>
    </sheetView>
  </sheetViews>
  <sheetFormatPr defaultColWidth="8.84375" defaultRowHeight="14.6" x14ac:dyDescent="0.4"/>
  <cols>
    <col min="1" max="1" width="10.3046875" style="2" bestFit="1" customWidth="1"/>
    <col min="2" max="2" width="2.53515625" customWidth="1"/>
    <col min="3" max="3" width="24" style="2" bestFit="1" customWidth="1"/>
    <col min="4" max="4" width="12.3828125" style="2" bestFit="1" customWidth="1"/>
    <col min="5" max="5" width="14" style="2" bestFit="1" customWidth="1"/>
    <col min="6" max="15" width="12.3828125" style="2" bestFit="1" customWidth="1"/>
    <col min="16" max="16" width="2.53515625" style="2" customWidth="1"/>
    <col min="17" max="17" width="10.3046875" style="2" bestFit="1" customWidth="1"/>
    <col min="18" max="16384" width="8.84375" style="2"/>
  </cols>
  <sheetData>
    <row r="1" spans="1:21" s="7" customFormat="1" ht="14.25" customHeight="1" x14ac:dyDescent="0.4">
      <c r="D1" s="8" t="s">
        <v>0</v>
      </c>
      <c r="E1" s="8" t="s">
        <v>1</v>
      </c>
      <c r="F1" s="8" t="s">
        <v>2</v>
      </c>
      <c r="G1" s="8" t="s">
        <v>3</v>
      </c>
      <c r="H1" s="8" t="s">
        <v>4</v>
      </c>
      <c r="I1" s="8" t="s">
        <v>5</v>
      </c>
      <c r="J1" s="8" t="s">
        <v>6</v>
      </c>
      <c r="K1" s="8" t="s">
        <v>7</v>
      </c>
      <c r="L1" s="8" t="s">
        <v>8</v>
      </c>
      <c r="M1" s="8" t="s">
        <v>9</v>
      </c>
      <c r="N1" s="8" t="s">
        <v>10</v>
      </c>
      <c r="O1" s="8" t="s">
        <v>11</v>
      </c>
      <c r="P1" s="2"/>
      <c r="Q1" s="44" t="s">
        <v>33</v>
      </c>
      <c r="R1" s="44"/>
      <c r="S1" s="44"/>
      <c r="T1" s="44"/>
      <c r="U1" s="44"/>
    </row>
    <row r="2" spans="1:21" x14ac:dyDescent="0.4">
      <c r="C2" s="9" t="s">
        <v>27</v>
      </c>
      <c r="D2" s="6">
        <v>1000</v>
      </c>
      <c r="E2" s="6">
        <v>1100</v>
      </c>
      <c r="F2" s="6">
        <v>1300</v>
      </c>
      <c r="G2" s="6">
        <v>1500</v>
      </c>
      <c r="H2" s="6">
        <v>1800</v>
      </c>
      <c r="I2" s="6">
        <v>2200</v>
      </c>
      <c r="J2" s="6">
        <v>2500</v>
      </c>
      <c r="K2" s="6">
        <v>2400</v>
      </c>
      <c r="L2" s="6">
        <v>2000</v>
      </c>
      <c r="M2" s="6">
        <v>1600</v>
      </c>
      <c r="N2" s="6">
        <v>1200</v>
      </c>
      <c r="O2" s="6">
        <v>800</v>
      </c>
      <c r="P2" s="12"/>
      <c r="Q2" s="44"/>
      <c r="R2" s="44"/>
      <c r="S2" s="44"/>
      <c r="T2" s="44"/>
      <c r="U2" s="44"/>
    </row>
    <row r="3" spans="1:21" s="12" customFormat="1" x14ac:dyDescent="0.4">
      <c r="C3" s="14"/>
      <c r="D3" s="15"/>
      <c r="E3" s="15"/>
      <c r="F3" s="15"/>
      <c r="G3" s="15"/>
      <c r="H3" s="15"/>
      <c r="I3" s="15"/>
      <c r="J3" s="15"/>
      <c r="K3" s="15"/>
      <c r="L3" s="15"/>
      <c r="M3" s="15"/>
      <c r="N3" s="15"/>
      <c r="O3" s="15"/>
      <c r="P3" s="2"/>
      <c r="Q3" s="44"/>
      <c r="R3" s="44"/>
      <c r="S3" s="44"/>
      <c r="T3" s="44"/>
      <c r="U3" s="44"/>
    </row>
    <row r="4" spans="1:21" x14ac:dyDescent="0.4">
      <c r="A4" s="21">
        <v>1500</v>
      </c>
      <c r="C4" s="3" t="s">
        <v>26</v>
      </c>
      <c r="D4" s="31">
        <f>A5+A6</f>
        <v>1250</v>
      </c>
      <c r="E4" s="31">
        <f t="shared" ref="E4:N4" si="0">IF(E2&lt;=$A$4,IF(F2&gt;=E2,$A$4,E2),E2)</f>
        <v>1500</v>
      </c>
      <c r="F4" s="31">
        <f t="shared" si="0"/>
        <v>1500</v>
      </c>
      <c r="G4" s="31">
        <f t="shared" si="0"/>
        <v>1500</v>
      </c>
      <c r="H4" s="31">
        <f t="shared" si="0"/>
        <v>1800</v>
      </c>
      <c r="I4" s="31">
        <f t="shared" si="0"/>
        <v>2200</v>
      </c>
      <c r="J4" s="31">
        <f t="shared" si="0"/>
        <v>2500</v>
      </c>
      <c r="K4" s="31">
        <f t="shared" si="0"/>
        <v>2400</v>
      </c>
      <c r="L4" s="31">
        <f t="shared" si="0"/>
        <v>2000</v>
      </c>
      <c r="M4" s="31">
        <f t="shared" si="0"/>
        <v>1600</v>
      </c>
      <c r="N4" s="31">
        <f t="shared" si="0"/>
        <v>1200</v>
      </c>
      <c r="O4" s="31">
        <f>IF(O2&lt;=$A$4,IF(P2&gt;=O2,$A$4,O2),O2)</f>
        <v>800</v>
      </c>
      <c r="Q4" s="44"/>
      <c r="R4" s="44"/>
      <c r="S4" s="44"/>
      <c r="T4" s="44"/>
      <c r="U4" s="44"/>
    </row>
    <row r="5" spans="1:21" x14ac:dyDescent="0.4">
      <c r="A5" s="12">
        <v>1000</v>
      </c>
      <c r="C5" s="3" t="s">
        <v>13</v>
      </c>
      <c r="D5" s="32">
        <f t="shared" ref="D5" si="1">IF(D4&gt;=$A$5,$A$5,D4)</f>
        <v>1000</v>
      </c>
      <c r="E5" s="32">
        <f>IF((E4-D12)&gt;=$A$5,$A$5,(E4-D12))</f>
        <v>1000</v>
      </c>
      <c r="F5" s="32">
        <f t="shared" ref="F5:O5" si="2">IF((F4-E12)&gt;=$A$5,$A$5,(F4-E12))</f>
        <v>1000</v>
      </c>
      <c r="G5" s="32">
        <f t="shared" si="2"/>
        <v>1000</v>
      </c>
      <c r="H5" s="32">
        <f t="shared" si="2"/>
        <v>1000</v>
      </c>
      <c r="I5" s="32">
        <f t="shared" si="2"/>
        <v>1000</v>
      </c>
      <c r="J5" s="32">
        <f t="shared" si="2"/>
        <v>1000</v>
      </c>
      <c r="K5" s="32">
        <f t="shared" si="2"/>
        <v>1000</v>
      </c>
      <c r="L5" s="32">
        <f t="shared" si="2"/>
        <v>1000</v>
      </c>
      <c r="M5" s="32">
        <f t="shared" si="2"/>
        <v>1000</v>
      </c>
      <c r="N5" s="32">
        <f t="shared" si="2"/>
        <v>1000</v>
      </c>
      <c r="O5" s="32">
        <f t="shared" si="2"/>
        <v>800</v>
      </c>
      <c r="Q5" s="44"/>
      <c r="R5" s="44"/>
      <c r="S5" s="44"/>
      <c r="T5" s="44"/>
      <c r="U5" s="44"/>
    </row>
    <row r="6" spans="1:21" x14ac:dyDescent="0.4">
      <c r="A6" s="2">
        <f>1000*0.25</f>
        <v>250</v>
      </c>
      <c r="C6" s="3" t="s">
        <v>14</v>
      </c>
      <c r="D6" s="32">
        <f t="shared" ref="D6" si="3">IF(D4&gt;D5,IF(D4-D5&lt;=$A$6,D4-D5,$A$6),0)</f>
        <v>250</v>
      </c>
      <c r="E6" s="32">
        <f>IF((E4-D12)&gt;=$A$5,IF((E4-D12)&lt;$A$4,MIN(E4-D12-E5,$A$6),$A$6),0)</f>
        <v>250</v>
      </c>
      <c r="F6" s="32">
        <f t="shared" ref="F6:O6" si="4">IF((F4-E12)&gt;=$A$5,IF((F4-E12)&lt;$A$4,MIN(F4-E12-F5,$A$6),$A$6),0)</f>
        <v>100</v>
      </c>
      <c r="G6" s="32">
        <f t="shared" si="4"/>
        <v>250</v>
      </c>
      <c r="H6" s="32">
        <f t="shared" si="4"/>
        <v>250</v>
      </c>
      <c r="I6" s="32">
        <f t="shared" si="4"/>
        <v>250</v>
      </c>
      <c r="J6" s="32">
        <f t="shared" si="4"/>
        <v>250</v>
      </c>
      <c r="K6" s="32">
        <f t="shared" si="4"/>
        <v>250</v>
      </c>
      <c r="L6" s="32">
        <f t="shared" si="4"/>
        <v>250</v>
      </c>
      <c r="M6" s="32">
        <f t="shared" si="4"/>
        <v>250</v>
      </c>
      <c r="N6" s="32">
        <f t="shared" si="4"/>
        <v>200</v>
      </c>
      <c r="O6" s="32">
        <f t="shared" si="4"/>
        <v>0</v>
      </c>
      <c r="P6" s="19"/>
      <c r="Q6" s="44"/>
      <c r="R6" s="44"/>
      <c r="S6" s="44"/>
      <c r="T6" s="44"/>
      <c r="U6" s="44"/>
    </row>
    <row r="7" spans="1:21" x14ac:dyDescent="0.4">
      <c r="C7" s="42" t="s">
        <v>35</v>
      </c>
      <c r="D7" s="32">
        <f>D6+D5</f>
        <v>1250</v>
      </c>
      <c r="E7" s="32">
        <f>IF((E6+E5+D12)&lt;$A$4,(E6+E5+D12),$A$4)</f>
        <v>1500</v>
      </c>
      <c r="F7" s="32">
        <f t="shared" ref="F7:O7" si="5">IF((F6+F5+E12)&lt;$A$4,(F6+F5+E12),$A$4)</f>
        <v>1500</v>
      </c>
      <c r="G7" s="32">
        <f t="shared" si="5"/>
        <v>1450</v>
      </c>
      <c r="H7" s="32">
        <f t="shared" si="5"/>
        <v>1250</v>
      </c>
      <c r="I7" s="32">
        <f t="shared" si="5"/>
        <v>1250</v>
      </c>
      <c r="J7" s="32">
        <f t="shared" si="5"/>
        <v>1250</v>
      </c>
      <c r="K7" s="32">
        <f t="shared" si="5"/>
        <v>1250</v>
      </c>
      <c r="L7" s="32">
        <f t="shared" si="5"/>
        <v>1250</v>
      </c>
      <c r="M7" s="32">
        <f t="shared" si="5"/>
        <v>1250</v>
      </c>
      <c r="N7" s="32">
        <f t="shared" si="5"/>
        <v>1200</v>
      </c>
      <c r="O7" s="32">
        <f t="shared" si="5"/>
        <v>800</v>
      </c>
      <c r="P7" s="19"/>
      <c r="Q7" s="44"/>
      <c r="R7" s="44"/>
      <c r="S7" s="44"/>
      <c r="T7" s="44"/>
      <c r="U7" s="44"/>
    </row>
    <row r="8" spans="1:21" ht="14.25" customHeight="1" x14ac:dyDescent="0.4">
      <c r="C8" s="3" t="s">
        <v>28</v>
      </c>
      <c r="D8" s="32">
        <f>MAX(D2-(D5+D6),0)</f>
        <v>0</v>
      </c>
      <c r="E8" s="32">
        <f>MAX(E2-(E5+E6+D12),0)</f>
        <v>0</v>
      </c>
      <c r="F8" s="32">
        <f t="shared" ref="F8:O8" si="6">MAX(F2-(F5+F6+E12),0)</f>
        <v>0</v>
      </c>
      <c r="G8" s="32">
        <f t="shared" si="6"/>
        <v>50</v>
      </c>
      <c r="H8" s="32">
        <f t="shared" si="6"/>
        <v>550</v>
      </c>
      <c r="I8" s="32">
        <f t="shared" si="6"/>
        <v>950</v>
      </c>
      <c r="J8" s="32">
        <f t="shared" si="6"/>
        <v>1250</v>
      </c>
      <c r="K8" s="32">
        <f t="shared" si="6"/>
        <v>1150</v>
      </c>
      <c r="L8" s="32">
        <f t="shared" si="6"/>
        <v>750</v>
      </c>
      <c r="M8" s="32">
        <f t="shared" si="6"/>
        <v>350</v>
      </c>
      <c r="N8" s="32">
        <f t="shared" si="6"/>
        <v>0</v>
      </c>
      <c r="O8" s="32">
        <f t="shared" si="6"/>
        <v>0</v>
      </c>
      <c r="Q8" s="44"/>
      <c r="R8" s="44"/>
      <c r="S8" s="44"/>
      <c r="T8" s="44"/>
      <c r="U8" s="44"/>
    </row>
    <row r="9" spans="1:21" x14ac:dyDescent="0.4">
      <c r="C9" s="3" t="s">
        <v>15</v>
      </c>
      <c r="D9" s="32">
        <f>MAX($A$15*($A$18-D18),0)</f>
        <v>0</v>
      </c>
      <c r="E9" s="32">
        <f t="shared" ref="E9:O9" si="7">MAX($A$15*($A$18-E18),0)</f>
        <v>0</v>
      </c>
      <c r="F9" s="32">
        <f t="shared" si="7"/>
        <v>0</v>
      </c>
      <c r="G9" s="32">
        <f t="shared" si="7"/>
        <v>0</v>
      </c>
      <c r="H9" s="32">
        <f t="shared" si="7"/>
        <v>0</v>
      </c>
      <c r="I9" s="32">
        <f t="shared" si="7"/>
        <v>0</v>
      </c>
      <c r="J9" s="32">
        <f t="shared" si="7"/>
        <v>0</v>
      </c>
      <c r="K9" s="32">
        <f t="shared" si="7"/>
        <v>0</v>
      </c>
      <c r="L9" s="32">
        <f t="shared" si="7"/>
        <v>0</v>
      </c>
      <c r="M9" s="32">
        <f t="shared" si="7"/>
        <v>0</v>
      </c>
      <c r="N9" s="32">
        <f t="shared" si="7"/>
        <v>0</v>
      </c>
      <c r="O9" s="32">
        <f t="shared" si="7"/>
        <v>200</v>
      </c>
    </row>
    <row r="10" spans="1:21" x14ac:dyDescent="0.4">
      <c r="C10" s="3" t="s">
        <v>12</v>
      </c>
      <c r="D10" s="32">
        <f>SUM(D7:D9)</f>
        <v>1250</v>
      </c>
      <c r="E10" s="32">
        <f t="shared" ref="E10:N10" si="8">SUM(E7:E9)</f>
        <v>1500</v>
      </c>
      <c r="F10" s="32">
        <f t="shared" si="8"/>
        <v>1500</v>
      </c>
      <c r="G10" s="32">
        <f t="shared" si="8"/>
        <v>1500</v>
      </c>
      <c r="H10" s="32">
        <f t="shared" si="8"/>
        <v>1800</v>
      </c>
      <c r="I10" s="32">
        <f t="shared" si="8"/>
        <v>2200</v>
      </c>
      <c r="J10" s="32">
        <f t="shared" si="8"/>
        <v>2500</v>
      </c>
      <c r="K10" s="32">
        <f t="shared" si="8"/>
        <v>2400</v>
      </c>
      <c r="L10" s="32">
        <f t="shared" si="8"/>
        <v>2000</v>
      </c>
      <c r="M10" s="32">
        <f t="shared" si="8"/>
        <v>1600</v>
      </c>
      <c r="N10" s="32">
        <f t="shared" si="8"/>
        <v>1200</v>
      </c>
      <c r="O10" s="32">
        <f>O8+O7</f>
        <v>800</v>
      </c>
      <c r="P10" s="12"/>
      <c r="Q10" s="44" t="s">
        <v>34</v>
      </c>
      <c r="R10" s="44"/>
      <c r="S10" s="44"/>
      <c r="T10" s="44"/>
      <c r="U10" s="44"/>
    </row>
    <row r="11" spans="1:21" s="12" customFormat="1" x14ac:dyDescent="0.4">
      <c r="C11" s="10"/>
      <c r="D11" s="13"/>
      <c r="E11" s="11"/>
      <c r="F11" s="11"/>
      <c r="G11" s="11"/>
      <c r="H11" s="11"/>
      <c r="I11" s="11"/>
      <c r="J11" s="11"/>
      <c r="K11" s="11"/>
      <c r="L11" s="11"/>
      <c r="M11" s="11"/>
      <c r="N11" s="11"/>
      <c r="O11" s="11"/>
      <c r="P11" s="2"/>
      <c r="Q11" s="44"/>
      <c r="R11" s="44"/>
      <c r="S11" s="44"/>
      <c r="T11" s="44"/>
      <c r="U11" s="44"/>
    </row>
    <row r="12" spans="1:21" x14ac:dyDescent="0.4">
      <c r="A12" s="23">
        <v>3000</v>
      </c>
      <c r="C12" s="3" t="s">
        <v>16</v>
      </c>
      <c r="D12" s="30">
        <f>MAX(D10-D2,0)</f>
        <v>250</v>
      </c>
      <c r="E12" s="30">
        <f>MAX(E10-E2,0)</f>
        <v>400</v>
      </c>
      <c r="F12" s="30">
        <f t="shared" ref="F12:O12" si="9">MAX(F10-F2,0)</f>
        <v>200</v>
      </c>
      <c r="G12" s="30">
        <f t="shared" si="9"/>
        <v>0</v>
      </c>
      <c r="H12" s="30">
        <f t="shared" si="9"/>
        <v>0</v>
      </c>
      <c r="I12" s="30">
        <f t="shared" si="9"/>
        <v>0</v>
      </c>
      <c r="J12" s="30">
        <f t="shared" si="9"/>
        <v>0</v>
      </c>
      <c r="K12" s="30">
        <f t="shared" si="9"/>
        <v>0</v>
      </c>
      <c r="L12" s="30">
        <f t="shared" si="9"/>
        <v>0</v>
      </c>
      <c r="M12" s="30">
        <f t="shared" si="9"/>
        <v>0</v>
      </c>
      <c r="N12" s="30">
        <f t="shared" si="9"/>
        <v>0</v>
      </c>
      <c r="O12" s="30">
        <f t="shared" si="9"/>
        <v>0</v>
      </c>
      <c r="P12" s="12"/>
      <c r="Q12" s="44"/>
      <c r="R12" s="44"/>
      <c r="S12" s="44"/>
      <c r="T12" s="44"/>
      <c r="U12" s="44"/>
    </row>
    <row r="13" spans="1:21" s="12" customFormat="1" x14ac:dyDescent="0.4">
      <c r="C13" s="10"/>
      <c r="D13" s="11"/>
      <c r="E13" s="11"/>
      <c r="F13" s="11"/>
      <c r="G13" s="11"/>
      <c r="H13" s="11"/>
      <c r="I13" s="11"/>
      <c r="J13" s="11"/>
      <c r="K13" s="11"/>
      <c r="L13" s="11"/>
      <c r="M13" s="11"/>
      <c r="N13" s="11"/>
      <c r="O13" s="11"/>
      <c r="P13" s="2"/>
      <c r="Q13" s="44"/>
      <c r="R13" s="44"/>
      <c r="S13" s="44"/>
      <c r="T13" s="44"/>
      <c r="U13" s="44"/>
    </row>
    <row r="14" spans="1:21" ht="14.25" customHeight="1" x14ac:dyDescent="0.4">
      <c r="A14" s="34">
        <v>20</v>
      </c>
      <c r="C14" s="4" t="s">
        <v>17</v>
      </c>
      <c r="D14" s="39">
        <f>$A$14</f>
        <v>20</v>
      </c>
      <c r="E14" s="39">
        <f t="shared" ref="E14:O14" si="10">$A$14</f>
        <v>20</v>
      </c>
      <c r="F14" s="39">
        <f t="shared" si="10"/>
        <v>20</v>
      </c>
      <c r="G14" s="39">
        <f t="shared" si="10"/>
        <v>20</v>
      </c>
      <c r="H14" s="39">
        <f t="shared" si="10"/>
        <v>20</v>
      </c>
      <c r="I14" s="39">
        <f t="shared" si="10"/>
        <v>20</v>
      </c>
      <c r="J14" s="39">
        <f t="shared" si="10"/>
        <v>20</v>
      </c>
      <c r="K14" s="39">
        <f t="shared" si="10"/>
        <v>20</v>
      </c>
      <c r="L14" s="39">
        <f t="shared" si="10"/>
        <v>20</v>
      </c>
      <c r="M14" s="39">
        <f t="shared" si="10"/>
        <v>20</v>
      </c>
      <c r="N14" s="39">
        <f t="shared" si="10"/>
        <v>20</v>
      </c>
      <c r="O14" s="39">
        <f t="shared" si="10"/>
        <v>20</v>
      </c>
      <c r="Q14" s="44"/>
      <c r="R14" s="44"/>
      <c r="S14" s="44"/>
      <c r="T14" s="44"/>
      <c r="U14" s="44"/>
    </row>
    <row r="15" spans="1:21" x14ac:dyDescent="0.4">
      <c r="A15" s="22">
        <v>50</v>
      </c>
      <c r="C15" s="3" t="s">
        <v>13</v>
      </c>
      <c r="D15" s="25">
        <f>$A$15*D18</f>
        <v>1000</v>
      </c>
      <c r="E15" s="25">
        <f t="shared" ref="E15:O15" si="11">$A$15*E18</f>
        <v>1000</v>
      </c>
      <c r="F15" s="25">
        <f t="shared" si="11"/>
        <v>1000</v>
      </c>
      <c r="G15" s="25">
        <f t="shared" si="11"/>
        <v>1000</v>
      </c>
      <c r="H15" s="25">
        <f t="shared" si="11"/>
        <v>1000</v>
      </c>
      <c r="I15" s="25">
        <f t="shared" si="11"/>
        <v>1000</v>
      </c>
      <c r="J15" s="25">
        <f t="shared" si="11"/>
        <v>1000</v>
      </c>
      <c r="K15" s="25">
        <f t="shared" si="11"/>
        <v>1000</v>
      </c>
      <c r="L15" s="25">
        <f t="shared" si="11"/>
        <v>1000</v>
      </c>
      <c r="M15" s="25">
        <f t="shared" si="11"/>
        <v>1000</v>
      </c>
      <c r="N15" s="25">
        <f t="shared" si="11"/>
        <v>1000</v>
      </c>
      <c r="O15" s="25">
        <f t="shared" si="11"/>
        <v>800</v>
      </c>
      <c r="Q15" s="44"/>
      <c r="R15" s="44"/>
      <c r="S15" s="44"/>
      <c r="T15" s="44"/>
      <c r="U15" s="44"/>
    </row>
    <row r="16" spans="1:21" x14ac:dyDescent="0.4">
      <c r="A16" s="28">
        <f>0.25*A15</f>
        <v>12.5</v>
      </c>
      <c r="C16" s="3" t="s">
        <v>14</v>
      </c>
      <c r="D16" s="26">
        <f>D18*$A$16</f>
        <v>250</v>
      </c>
      <c r="E16" s="26">
        <f t="shared" ref="E16:O16" si="12">E18*$A$16</f>
        <v>250</v>
      </c>
      <c r="F16" s="26">
        <f t="shared" si="12"/>
        <v>250</v>
      </c>
      <c r="G16" s="26">
        <f t="shared" si="12"/>
        <v>250</v>
      </c>
      <c r="H16" s="26">
        <f t="shared" si="12"/>
        <v>250</v>
      </c>
      <c r="I16" s="26">
        <f t="shared" si="12"/>
        <v>250</v>
      </c>
      <c r="J16" s="26">
        <f t="shared" si="12"/>
        <v>250</v>
      </c>
      <c r="K16" s="26">
        <f t="shared" si="12"/>
        <v>250</v>
      </c>
      <c r="L16" s="26">
        <f t="shared" si="12"/>
        <v>250</v>
      </c>
      <c r="M16" s="26">
        <f t="shared" si="12"/>
        <v>250</v>
      </c>
      <c r="N16" s="26">
        <f t="shared" si="12"/>
        <v>250</v>
      </c>
      <c r="O16" s="26">
        <f t="shared" si="12"/>
        <v>200</v>
      </c>
    </row>
    <row r="17" spans="1:15" x14ac:dyDescent="0.4">
      <c r="A17" s="28"/>
      <c r="C17" s="3" t="s">
        <v>31</v>
      </c>
      <c r="D17" s="26">
        <f>$A$18</f>
        <v>20</v>
      </c>
      <c r="E17" s="26">
        <f t="shared" ref="E17:O17" si="13">$A$18</f>
        <v>20</v>
      </c>
      <c r="F17" s="26">
        <f t="shared" si="13"/>
        <v>20</v>
      </c>
      <c r="G17" s="26">
        <f t="shared" si="13"/>
        <v>20</v>
      </c>
      <c r="H17" s="26">
        <f t="shared" si="13"/>
        <v>20</v>
      </c>
      <c r="I17" s="26">
        <f t="shared" si="13"/>
        <v>20</v>
      </c>
      <c r="J17" s="26">
        <f t="shared" si="13"/>
        <v>20</v>
      </c>
      <c r="K17" s="26">
        <f t="shared" si="13"/>
        <v>20</v>
      </c>
      <c r="L17" s="26">
        <f t="shared" si="13"/>
        <v>20</v>
      </c>
      <c r="M17" s="26">
        <f t="shared" si="13"/>
        <v>20</v>
      </c>
      <c r="N17" s="26">
        <f t="shared" si="13"/>
        <v>20</v>
      </c>
      <c r="O17" s="26">
        <f t="shared" si="13"/>
        <v>20</v>
      </c>
    </row>
    <row r="18" spans="1:15" x14ac:dyDescent="0.4">
      <c r="A18" s="22">
        <v>20</v>
      </c>
      <c r="C18" s="3" t="s">
        <v>30</v>
      </c>
      <c r="D18" s="26">
        <f>IF(D4/$A$15&gt;=$A$14,$A$14,D4/$A$15)</f>
        <v>20</v>
      </c>
      <c r="E18" s="26">
        <f>IF(E4/$A$15&gt;=$A$14,$A$14,E4/$A$15)</f>
        <v>20</v>
      </c>
      <c r="F18" s="26">
        <f t="shared" ref="F18:O18" si="14">IF(F4/$A$15&gt;=$A$14,$A$14,F4/$A$15)</f>
        <v>20</v>
      </c>
      <c r="G18" s="26">
        <f t="shared" si="14"/>
        <v>20</v>
      </c>
      <c r="H18" s="26">
        <f t="shared" si="14"/>
        <v>20</v>
      </c>
      <c r="I18" s="26">
        <f t="shared" si="14"/>
        <v>20</v>
      </c>
      <c r="J18" s="26">
        <f t="shared" si="14"/>
        <v>20</v>
      </c>
      <c r="K18" s="26">
        <f t="shared" si="14"/>
        <v>20</v>
      </c>
      <c r="L18" s="26">
        <f t="shared" si="14"/>
        <v>20</v>
      </c>
      <c r="M18" s="26">
        <f t="shared" si="14"/>
        <v>20</v>
      </c>
      <c r="N18" s="26">
        <f t="shared" si="14"/>
        <v>20</v>
      </c>
      <c r="O18" s="26">
        <f t="shared" si="14"/>
        <v>16</v>
      </c>
    </row>
    <row r="19" spans="1:15" x14ac:dyDescent="0.4">
      <c r="C19" s="3" t="s">
        <v>18</v>
      </c>
      <c r="D19" s="26">
        <v>0</v>
      </c>
      <c r="E19" s="26">
        <v>0</v>
      </c>
      <c r="F19" s="26">
        <v>0</v>
      </c>
      <c r="G19" s="26">
        <v>0</v>
      </c>
      <c r="H19" s="26">
        <v>0</v>
      </c>
      <c r="I19" s="26">
        <v>0</v>
      </c>
      <c r="J19" s="26">
        <v>0</v>
      </c>
      <c r="K19" s="26">
        <v>0</v>
      </c>
      <c r="L19" s="26">
        <v>0</v>
      </c>
      <c r="M19" s="26">
        <v>0</v>
      </c>
      <c r="N19" s="26">
        <v>0</v>
      </c>
      <c r="O19" s="26">
        <v>0</v>
      </c>
    </row>
    <row r="20" spans="1:15" x14ac:dyDescent="0.4">
      <c r="C20" s="1" t="s">
        <v>19</v>
      </c>
      <c r="D20" s="27">
        <v>0</v>
      </c>
      <c r="E20" s="27">
        <v>0</v>
      </c>
      <c r="F20" s="27">
        <v>0</v>
      </c>
      <c r="G20" s="27">
        <v>0</v>
      </c>
      <c r="H20" s="27">
        <v>0</v>
      </c>
      <c r="I20" s="27">
        <v>0</v>
      </c>
      <c r="J20" s="27">
        <v>0</v>
      </c>
      <c r="K20" s="27">
        <v>0</v>
      </c>
      <c r="L20" s="27">
        <v>0</v>
      </c>
      <c r="M20" s="27">
        <v>0</v>
      </c>
      <c r="N20" s="27">
        <v>0</v>
      </c>
      <c r="O20" s="27">
        <v>0</v>
      </c>
    </row>
    <row r="21" spans="1:15" x14ac:dyDescent="0.4">
      <c r="C21" s="1" t="s">
        <v>20</v>
      </c>
      <c r="D21" s="27">
        <f>$A$14</f>
        <v>20</v>
      </c>
      <c r="E21" s="27">
        <f t="shared" ref="E21:O21" si="15">$A$14</f>
        <v>20</v>
      </c>
      <c r="F21" s="27">
        <f t="shared" si="15"/>
        <v>20</v>
      </c>
      <c r="G21" s="27">
        <f t="shared" si="15"/>
        <v>20</v>
      </c>
      <c r="H21" s="27">
        <f t="shared" si="15"/>
        <v>20</v>
      </c>
      <c r="I21" s="27">
        <f t="shared" si="15"/>
        <v>20</v>
      </c>
      <c r="J21" s="27">
        <f t="shared" si="15"/>
        <v>20</v>
      </c>
      <c r="K21" s="27">
        <f t="shared" si="15"/>
        <v>20</v>
      </c>
      <c r="L21" s="27">
        <f t="shared" si="15"/>
        <v>20</v>
      </c>
      <c r="M21" s="27">
        <f t="shared" si="15"/>
        <v>20</v>
      </c>
      <c r="N21" s="27">
        <f t="shared" si="15"/>
        <v>20</v>
      </c>
      <c r="O21" s="27">
        <f t="shared" si="15"/>
        <v>20</v>
      </c>
    </row>
    <row r="23" spans="1:15" x14ac:dyDescent="0.4">
      <c r="C23" s="9" t="s">
        <v>21</v>
      </c>
    </row>
    <row r="24" spans="1:15" x14ac:dyDescent="0.4">
      <c r="A24" s="20">
        <v>150</v>
      </c>
      <c r="C24" s="5" t="s">
        <v>13</v>
      </c>
      <c r="D24" s="33">
        <f t="shared" ref="D24:O24" si="16">D5*$A$24</f>
        <v>150000</v>
      </c>
      <c r="E24" s="33">
        <f t="shared" si="16"/>
        <v>150000</v>
      </c>
      <c r="F24" s="33">
        <f t="shared" si="16"/>
        <v>150000</v>
      </c>
      <c r="G24" s="33">
        <f t="shared" si="16"/>
        <v>150000</v>
      </c>
      <c r="H24" s="33">
        <f t="shared" si="16"/>
        <v>150000</v>
      </c>
      <c r="I24" s="33">
        <f t="shared" si="16"/>
        <v>150000</v>
      </c>
      <c r="J24" s="33">
        <f t="shared" si="16"/>
        <v>150000</v>
      </c>
      <c r="K24" s="33">
        <f t="shared" si="16"/>
        <v>150000</v>
      </c>
      <c r="L24" s="33">
        <f t="shared" si="16"/>
        <v>150000</v>
      </c>
      <c r="M24" s="33">
        <f t="shared" si="16"/>
        <v>150000</v>
      </c>
      <c r="N24" s="33">
        <f t="shared" si="16"/>
        <v>150000</v>
      </c>
      <c r="O24" s="33">
        <f t="shared" si="16"/>
        <v>120000</v>
      </c>
    </row>
    <row r="25" spans="1:15" x14ac:dyDescent="0.4">
      <c r="A25" s="20">
        <v>50</v>
      </c>
      <c r="C25" s="5" t="s">
        <v>25</v>
      </c>
      <c r="D25" s="33">
        <f t="shared" ref="D25:O25" si="17">(D5+D6)*$A$25</f>
        <v>62500</v>
      </c>
      <c r="E25" s="33">
        <f t="shared" si="17"/>
        <v>62500</v>
      </c>
      <c r="F25" s="33">
        <f t="shared" si="17"/>
        <v>55000</v>
      </c>
      <c r="G25" s="33">
        <f t="shared" si="17"/>
        <v>62500</v>
      </c>
      <c r="H25" s="33">
        <f t="shared" si="17"/>
        <v>62500</v>
      </c>
      <c r="I25" s="33">
        <f t="shared" si="17"/>
        <v>62500</v>
      </c>
      <c r="J25" s="33">
        <f t="shared" si="17"/>
        <v>62500</v>
      </c>
      <c r="K25" s="33">
        <f t="shared" si="17"/>
        <v>62500</v>
      </c>
      <c r="L25" s="33">
        <f t="shared" si="17"/>
        <v>62500</v>
      </c>
      <c r="M25" s="33">
        <f t="shared" si="17"/>
        <v>62500</v>
      </c>
      <c r="N25" s="33">
        <f t="shared" si="17"/>
        <v>60000</v>
      </c>
      <c r="O25" s="33">
        <f t="shared" si="17"/>
        <v>40000</v>
      </c>
    </row>
    <row r="26" spans="1:15" x14ac:dyDescent="0.4">
      <c r="A26" s="18">
        <v>200</v>
      </c>
      <c r="C26" s="5" t="s">
        <v>14</v>
      </c>
      <c r="D26" s="33">
        <f t="shared" ref="D26:O26" si="18">$A$26*D6</f>
        <v>50000</v>
      </c>
      <c r="E26" s="33">
        <f t="shared" si="18"/>
        <v>50000</v>
      </c>
      <c r="F26" s="33">
        <f t="shared" si="18"/>
        <v>20000</v>
      </c>
      <c r="G26" s="33">
        <f t="shared" si="18"/>
        <v>50000</v>
      </c>
      <c r="H26" s="33">
        <f t="shared" si="18"/>
        <v>50000</v>
      </c>
      <c r="I26" s="33">
        <f t="shared" si="18"/>
        <v>50000</v>
      </c>
      <c r="J26" s="33">
        <f t="shared" si="18"/>
        <v>50000</v>
      </c>
      <c r="K26" s="33">
        <f t="shared" si="18"/>
        <v>50000</v>
      </c>
      <c r="L26" s="33">
        <f t="shared" si="18"/>
        <v>50000</v>
      </c>
      <c r="M26" s="33">
        <f t="shared" si="18"/>
        <v>50000</v>
      </c>
      <c r="N26" s="33">
        <f t="shared" si="18"/>
        <v>40000</v>
      </c>
      <c r="O26" s="33">
        <f t="shared" si="18"/>
        <v>0</v>
      </c>
    </row>
    <row r="27" spans="1:15" x14ac:dyDescent="0.4">
      <c r="A27" s="20">
        <v>400</v>
      </c>
      <c r="C27" s="5" t="s">
        <v>28</v>
      </c>
      <c r="D27" s="33">
        <f t="shared" ref="D27:O27" si="19">D8*$A$27</f>
        <v>0</v>
      </c>
      <c r="E27" s="33">
        <f t="shared" si="19"/>
        <v>0</v>
      </c>
      <c r="F27" s="33">
        <f t="shared" si="19"/>
        <v>0</v>
      </c>
      <c r="G27" s="33">
        <f t="shared" si="19"/>
        <v>20000</v>
      </c>
      <c r="H27" s="33">
        <f t="shared" si="19"/>
        <v>220000</v>
      </c>
      <c r="I27" s="33">
        <f t="shared" si="19"/>
        <v>380000</v>
      </c>
      <c r="J27" s="33">
        <f t="shared" si="19"/>
        <v>500000</v>
      </c>
      <c r="K27" s="33">
        <f t="shared" si="19"/>
        <v>460000</v>
      </c>
      <c r="L27" s="33">
        <f t="shared" si="19"/>
        <v>300000</v>
      </c>
      <c r="M27" s="33">
        <f t="shared" si="19"/>
        <v>140000</v>
      </c>
      <c r="N27" s="33">
        <f t="shared" si="19"/>
        <v>0</v>
      </c>
      <c r="O27" s="33">
        <f t="shared" si="19"/>
        <v>0</v>
      </c>
    </row>
    <row r="28" spans="1:15" x14ac:dyDescent="0.4">
      <c r="A28" s="18">
        <v>25</v>
      </c>
      <c r="C28" s="5" t="s">
        <v>22</v>
      </c>
      <c r="D28" s="33">
        <f t="shared" ref="D28:O28" si="20">D12*$A$28</f>
        <v>6250</v>
      </c>
      <c r="E28" s="33">
        <f t="shared" si="20"/>
        <v>10000</v>
      </c>
      <c r="F28" s="33">
        <f t="shared" si="20"/>
        <v>5000</v>
      </c>
      <c r="G28" s="33">
        <f t="shared" si="20"/>
        <v>0</v>
      </c>
      <c r="H28" s="33">
        <f t="shared" si="20"/>
        <v>0</v>
      </c>
      <c r="I28" s="33">
        <f t="shared" si="20"/>
        <v>0</v>
      </c>
      <c r="J28" s="33">
        <f t="shared" si="20"/>
        <v>0</v>
      </c>
      <c r="K28" s="33">
        <f t="shared" si="20"/>
        <v>0</v>
      </c>
      <c r="L28" s="33">
        <f t="shared" si="20"/>
        <v>0</v>
      </c>
      <c r="M28" s="33">
        <f t="shared" si="20"/>
        <v>0</v>
      </c>
      <c r="N28" s="33">
        <f t="shared" si="20"/>
        <v>0</v>
      </c>
      <c r="O28" s="33">
        <f t="shared" si="20"/>
        <v>0</v>
      </c>
    </row>
    <row r="29" spans="1:15" x14ac:dyDescent="0.4">
      <c r="A29" s="20">
        <v>1000</v>
      </c>
      <c r="C29" s="5" t="s">
        <v>23</v>
      </c>
      <c r="D29" s="33">
        <f t="shared" ref="D29:O29" si="21">D19*$A$29+$A$30*D20</f>
        <v>0</v>
      </c>
      <c r="E29" s="33">
        <f t="shared" si="21"/>
        <v>0</v>
      </c>
      <c r="F29" s="33">
        <f t="shared" si="21"/>
        <v>0</v>
      </c>
      <c r="G29" s="33">
        <f t="shared" si="21"/>
        <v>0</v>
      </c>
      <c r="H29" s="33">
        <f t="shared" si="21"/>
        <v>0</v>
      </c>
      <c r="I29" s="33">
        <f t="shared" si="21"/>
        <v>0</v>
      </c>
      <c r="J29" s="33">
        <f t="shared" si="21"/>
        <v>0</v>
      </c>
      <c r="K29" s="33">
        <f t="shared" si="21"/>
        <v>0</v>
      </c>
      <c r="L29" s="33">
        <f t="shared" si="21"/>
        <v>0</v>
      </c>
      <c r="M29" s="33">
        <f t="shared" si="21"/>
        <v>0</v>
      </c>
      <c r="N29" s="33">
        <f t="shared" si="21"/>
        <v>0</v>
      </c>
      <c r="O29" s="33">
        <f t="shared" si="21"/>
        <v>0</v>
      </c>
    </row>
    <row r="30" spans="1:15" x14ac:dyDescent="0.4">
      <c r="A30" s="20">
        <v>500</v>
      </c>
      <c r="C30" s="5" t="s">
        <v>15</v>
      </c>
      <c r="D30" s="33">
        <f t="shared" ref="D30:O30" si="22">D9*$A$24</f>
        <v>0</v>
      </c>
      <c r="E30" s="33">
        <f t="shared" si="22"/>
        <v>0</v>
      </c>
      <c r="F30" s="33">
        <f t="shared" si="22"/>
        <v>0</v>
      </c>
      <c r="G30" s="33">
        <f t="shared" si="22"/>
        <v>0</v>
      </c>
      <c r="H30" s="33">
        <f t="shared" si="22"/>
        <v>0</v>
      </c>
      <c r="I30" s="33">
        <f t="shared" si="22"/>
        <v>0</v>
      </c>
      <c r="J30" s="33">
        <f t="shared" si="22"/>
        <v>0</v>
      </c>
      <c r="K30" s="33">
        <f t="shared" si="22"/>
        <v>0</v>
      </c>
      <c r="L30" s="33">
        <f t="shared" si="22"/>
        <v>0</v>
      </c>
      <c r="M30" s="33">
        <f t="shared" si="22"/>
        <v>0</v>
      </c>
      <c r="N30" s="33">
        <f t="shared" si="22"/>
        <v>0</v>
      </c>
      <c r="O30" s="33">
        <f t="shared" si="22"/>
        <v>30000</v>
      </c>
    </row>
    <row r="31" spans="1:15" x14ac:dyDescent="0.4">
      <c r="C31" s="5" t="s">
        <v>24</v>
      </c>
      <c r="D31" s="33">
        <f>SUM(D24:D30)</f>
        <v>268750</v>
      </c>
      <c r="E31" s="33">
        <f t="shared" ref="E31:O31" si="23">SUM(E24:E30)</f>
        <v>272500</v>
      </c>
      <c r="F31" s="33">
        <f t="shared" si="23"/>
        <v>230000</v>
      </c>
      <c r="G31" s="33">
        <f t="shared" si="23"/>
        <v>282500</v>
      </c>
      <c r="H31" s="33">
        <f t="shared" si="23"/>
        <v>482500</v>
      </c>
      <c r="I31" s="33">
        <f t="shared" si="23"/>
        <v>642500</v>
      </c>
      <c r="J31" s="33">
        <f t="shared" si="23"/>
        <v>762500</v>
      </c>
      <c r="K31" s="33">
        <f t="shared" si="23"/>
        <v>722500</v>
      </c>
      <c r="L31" s="33">
        <f t="shared" si="23"/>
        <v>562500</v>
      </c>
      <c r="M31" s="33">
        <f t="shared" si="23"/>
        <v>402500</v>
      </c>
      <c r="N31" s="33">
        <f t="shared" si="23"/>
        <v>250000</v>
      </c>
      <c r="O31" s="33">
        <f t="shared" si="23"/>
        <v>190000</v>
      </c>
    </row>
    <row r="32" spans="1:15" x14ac:dyDescent="0.4">
      <c r="C32" s="37">
        <f>SUM(D31:O31)</f>
        <v>5068750</v>
      </c>
      <c r="E32" s="38" t="s">
        <v>36</v>
      </c>
      <c r="F32" s="38"/>
      <c r="G32" s="35"/>
    </row>
    <row r="33" spans="5:5" x14ac:dyDescent="0.4">
      <c r="E33" s="18"/>
    </row>
  </sheetData>
  <mergeCells count="2">
    <mergeCell ref="Q1:U8"/>
    <mergeCell ref="Q10:U15"/>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1"/>
  <sheetViews>
    <sheetView zoomScale="65" zoomScaleNormal="65" workbookViewId="0">
      <selection activeCell="D1" sqref="D1"/>
    </sheetView>
  </sheetViews>
  <sheetFormatPr defaultColWidth="8.84375" defaultRowHeight="14.6" x14ac:dyDescent="0.4"/>
  <cols>
    <col min="1" max="1" width="10.3046875" style="2" bestFit="1" customWidth="1"/>
    <col min="2" max="2" width="2.53515625" style="2" customWidth="1"/>
    <col min="3" max="3" width="24" style="2" bestFit="1" customWidth="1"/>
    <col min="4" max="15" width="12.765625" style="2" bestFit="1" customWidth="1"/>
    <col min="16" max="16" width="2.4609375" style="2" customWidth="1"/>
    <col min="17" max="16384" width="8.84375" style="2"/>
  </cols>
  <sheetData>
    <row r="1" spans="1:21" s="7" customFormat="1" ht="14.25" customHeight="1" x14ac:dyDescent="0.4">
      <c r="D1" s="8" t="s">
        <v>0</v>
      </c>
      <c r="E1" s="8" t="s">
        <v>1</v>
      </c>
      <c r="F1" s="8" t="s">
        <v>2</v>
      </c>
      <c r="G1" s="8" t="s">
        <v>3</v>
      </c>
      <c r="H1" s="8" t="s">
        <v>4</v>
      </c>
      <c r="I1" s="8" t="s">
        <v>5</v>
      </c>
      <c r="J1" s="8" t="s">
        <v>6</v>
      </c>
      <c r="K1" s="8" t="s">
        <v>7</v>
      </c>
      <c r="L1" s="8" t="s">
        <v>8</v>
      </c>
      <c r="M1" s="8" t="s">
        <v>9</v>
      </c>
      <c r="N1" s="8" t="s">
        <v>10</v>
      </c>
      <c r="O1" s="8" t="s">
        <v>11</v>
      </c>
      <c r="Q1" s="44" t="s">
        <v>32</v>
      </c>
      <c r="R1" s="44"/>
      <c r="S1" s="44"/>
      <c r="T1" s="44"/>
      <c r="U1" s="44"/>
    </row>
    <row r="2" spans="1:21" x14ac:dyDescent="0.4">
      <c r="B2"/>
      <c r="C2" s="9" t="s">
        <v>27</v>
      </c>
      <c r="D2" s="6">
        <v>1000</v>
      </c>
      <c r="E2" s="6">
        <v>1100</v>
      </c>
      <c r="F2" s="6">
        <v>1300</v>
      </c>
      <c r="G2" s="6">
        <v>1500</v>
      </c>
      <c r="H2" s="6">
        <v>1800</v>
      </c>
      <c r="I2" s="6">
        <v>2200</v>
      </c>
      <c r="J2" s="6">
        <v>2500</v>
      </c>
      <c r="K2" s="6">
        <v>2400</v>
      </c>
      <c r="L2" s="6">
        <v>2000</v>
      </c>
      <c r="M2" s="6">
        <v>1600</v>
      </c>
      <c r="N2" s="6">
        <v>1200</v>
      </c>
      <c r="O2" s="6">
        <v>800</v>
      </c>
      <c r="Q2" s="44"/>
      <c r="R2" s="44"/>
      <c r="S2" s="44"/>
      <c r="T2" s="44"/>
      <c r="U2" s="44"/>
    </row>
    <row r="3" spans="1:21" s="12" customFormat="1" x14ac:dyDescent="0.4">
      <c r="C3" s="14"/>
      <c r="D3" s="15"/>
      <c r="E3" s="15"/>
      <c r="F3" s="15"/>
      <c r="G3" s="15"/>
      <c r="H3" s="15"/>
      <c r="I3" s="15"/>
      <c r="J3" s="15"/>
      <c r="K3" s="15"/>
      <c r="L3" s="15"/>
      <c r="M3" s="15"/>
      <c r="N3" s="15"/>
      <c r="O3" s="15"/>
      <c r="Q3" s="44"/>
      <c r="R3" s="44"/>
      <c r="S3" s="44"/>
      <c r="T3" s="44"/>
      <c r="U3" s="44"/>
    </row>
    <row r="4" spans="1:21" x14ac:dyDescent="0.4">
      <c r="A4" s="21">
        <v>1500</v>
      </c>
      <c r="B4"/>
      <c r="C4" s="3" t="s">
        <v>26</v>
      </c>
      <c r="D4" s="31">
        <f>D2</f>
        <v>1000</v>
      </c>
      <c r="E4" s="31">
        <f t="shared" ref="E4:O4" si="0">E2</f>
        <v>1100</v>
      </c>
      <c r="F4" s="31">
        <f t="shared" si="0"/>
        <v>1300</v>
      </c>
      <c r="G4" s="31">
        <f t="shared" si="0"/>
        <v>1500</v>
      </c>
      <c r="H4" s="31">
        <f t="shared" si="0"/>
        <v>1800</v>
      </c>
      <c r="I4" s="31">
        <f t="shared" si="0"/>
        <v>2200</v>
      </c>
      <c r="J4" s="31">
        <f t="shared" si="0"/>
        <v>2500</v>
      </c>
      <c r="K4" s="31">
        <f t="shared" si="0"/>
        <v>2400</v>
      </c>
      <c r="L4" s="31">
        <f t="shared" si="0"/>
        <v>2000</v>
      </c>
      <c r="M4" s="31">
        <f t="shared" si="0"/>
        <v>1600</v>
      </c>
      <c r="N4" s="31">
        <f t="shared" si="0"/>
        <v>1200</v>
      </c>
      <c r="O4" s="31">
        <f t="shared" si="0"/>
        <v>800</v>
      </c>
      <c r="Q4" s="44"/>
      <c r="R4" s="44"/>
      <c r="S4" s="44"/>
      <c r="T4" s="44"/>
      <c r="U4" s="44"/>
    </row>
    <row r="5" spans="1:21" x14ac:dyDescent="0.4">
      <c r="A5" s="12">
        <v>1000</v>
      </c>
      <c r="B5"/>
      <c r="C5" s="3" t="s">
        <v>13</v>
      </c>
      <c r="D5" s="32">
        <f>IF(D4&gt;=$A$5,$A$5,D4)</f>
        <v>1000</v>
      </c>
      <c r="E5" s="32">
        <f>IF((E4-D11)&gt;=E14,E14,(E4-D11))</f>
        <v>1100</v>
      </c>
      <c r="F5" s="32">
        <f t="shared" ref="F5:O5" si="1">IF((F4-E11)&gt;=F14,F14,(F4-E11))</f>
        <v>1300</v>
      </c>
      <c r="G5" s="32">
        <f t="shared" si="1"/>
        <v>1500</v>
      </c>
      <c r="H5" s="32">
        <f t="shared" si="1"/>
        <v>1500</v>
      </c>
      <c r="I5" s="32">
        <f t="shared" si="1"/>
        <v>1500</v>
      </c>
      <c r="J5" s="32">
        <f t="shared" si="1"/>
        <v>1500</v>
      </c>
      <c r="K5" s="32">
        <f t="shared" si="1"/>
        <v>1500</v>
      </c>
      <c r="L5" s="32">
        <f t="shared" si="1"/>
        <v>1500</v>
      </c>
      <c r="M5" s="32">
        <f t="shared" si="1"/>
        <v>1500</v>
      </c>
      <c r="N5" s="32">
        <f t="shared" si="1"/>
        <v>1200</v>
      </c>
      <c r="O5" s="32">
        <f t="shared" si="1"/>
        <v>800</v>
      </c>
      <c r="Q5" s="44"/>
      <c r="R5" s="44"/>
      <c r="S5" s="44"/>
      <c r="T5" s="44"/>
      <c r="U5" s="44"/>
    </row>
    <row r="6" spans="1:21" x14ac:dyDescent="0.4">
      <c r="A6" s="2">
        <f>A13*A14</f>
        <v>1500</v>
      </c>
      <c r="B6"/>
      <c r="C6" s="3" t="s">
        <v>14</v>
      </c>
      <c r="D6" s="32">
        <f>IF(D4&gt;D5,IF(D4-D5&lt;=$A$6,D4-D5,$A$6),0)</f>
        <v>0</v>
      </c>
      <c r="E6" s="32">
        <f>IF((E4-D11)&gt;=E14,IF((E4-D11)&lt;$A$4,MIN(E4-D11-E5,E15),0),0)</f>
        <v>0</v>
      </c>
      <c r="F6" s="32">
        <f t="shared" ref="F6:O6" si="2">IF((F4-E11)&gt;=F14,IF((F4-E11)&lt;$A$4,MIN(F4-E11-F5,F15),0),0)</f>
        <v>0</v>
      </c>
      <c r="G6" s="32">
        <f t="shared" si="2"/>
        <v>0</v>
      </c>
      <c r="H6" s="32">
        <f t="shared" si="2"/>
        <v>0</v>
      </c>
      <c r="I6" s="32">
        <f t="shared" si="2"/>
        <v>0</v>
      </c>
      <c r="J6" s="32">
        <f t="shared" si="2"/>
        <v>0</v>
      </c>
      <c r="K6" s="32">
        <f t="shared" si="2"/>
        <v>0</v>
      </c>
      <c r="L6" s="32">
        <f t="shared" si="2"/>
        <v>0</v>
      </c>
      <c r="M6" s="32">
        <f t="shared" si="2"/>
        <v>0</v>
      </c>
      <c r="N6" s="32">
        <f t="shared" si="2"/>
        <v>0</v>
      </c>
      <c r="O6" s="32">
        <f t="shared" si="2"/>
        <v>0</v>
      </c>
      <c r="Q6" s="44"/>
      <c r="R6" s="44"/>
      <c r="S6" s="44"/>
      <c r="T6" s="44"/>
      <c r="U6" s="44"/>
    </row>
    <row r="7" spans="1:21" x14ac:dyDescent="0.4">
      <c r="A7" s="2">
        <f>IF(A6&gt;=A4,0,A4-A6)</f>
        <v>0</v>
      </c>
      <c r="B7"/>
      <c r="C7" s="3" t="s">
        <v>28</v>
      </c>
      <c r="D7" s="32">
        <f>MAX(D2-(D5+D6),0)</f>
        <v>0</v>
      </c>
      <c r="E7" s="32">
        <f>MAX(E2-(E5+E6+D11),0)</f>
        <v>0</v>
      </c>
      <c r="F7" s="32">
        <f t="shared" ref="F7:O7" si="3">MAX(F2-(F5+F6+E11),0)</f>
        <v>0</v>
      </c>
      <c r="G7" s="32">
        <f t="shared" si="3"/>
        <v>0</v>
      </c>
      <c r="H7" s="32">
        <f t="shared" si="3"/>
        <v>300</v>
      </c>
      <c r="I7" s="32">
        <f t="shared" si="3"/>
        <v>700</v>
      </c>
      <c r="J7" s="32">
        <f t="shared" si="3"/>
        <v>1000</v>
      </c>
      <c r="K7" s="32">
        <f t="shared" si="3"/>
        <v>900</v>
      </c>
      <c r="L7" s="32">
        <f t="shared" si="3"/>
        <v>500</v>
      </c>
      <c r="M7" s="32">
        <f t="shared" si="3"/>
        <v>100</v>
      </c>
      <c r="N7" s="32">
        <f t="shared" si="3"/>
        <v>0</v>
      </c>
      <c r="O7" s="32">
        <f t="shared" si="3"/>
        <v>0</v>
      </c>
      <c r="Q7" s="44"/>
      <c r="R7" s="44"/>
      <c r="S7" s="44"/>
      <c r="T7" s="44"/>
      <c r="U7" s="44"/>
    </row>
    <row r="8" spans="1:21" x14ac:dyDescent="0.4">
      <c r="B8"/>
      <c r="C8" s="3" t="s">
        <v>15</v>
      </c>
      <c r="D8" s="32">
        <f>0</f>
        <v>0</v>
      </c>
      <c r="E8" s="32">
        <f>0</f>
        <v>0</v>
      </c>
      <c r="F8" s="32">
        <f>0</f>
        <v>0</v>
      </c>
      <c r="G8" s="32">
        <f>0</f>
        <v>0</v>
      </c>
      <c r="H8" s="32">
        <f>0</f>
        <v>0</v>
      </c>
      <c r="I8" s="32">
        <f>0</f>
        <v>0</v>
      </c>
      <c r="J8" s="32">
        <f>0</f>
        <v>0</v>
      </c>
      <c r="K8" s="32">
        <f>0</f>
        <v>0</v>
      </c>
      <c r="L8" s="32">
        <f>0</f>
        <v>0</v>
      </c>
      <c r="M8" s="32">
        <f>0</f>
        <v>0</v>
      </c>
      <c r="N8" s="32">
        <f>0</f>
        <v>0</v>
      </c>
      <c r="O8" s="32">
        <f>0</f>
        <v>0</v>
      </c>
      <c r="Q8" s="44"/>
      <c r="R8" s="44"/>
      <c r="S8" s="44"/>
      <c r="T8" s="44"/>
      <c r="U8" s="44"/>
    </row>
    <row r="9" spans="1:21" x14ac:dyDescent="0.4">
      <c r="B9"/>
      <c r="C9" s="3" t="s">
        <v>12</v>
      </c>
      <c r="D9" s="32">
        <f>SUM(D5:D7)</f>
        <v>1000</v>
      </c>
      <c r="E9" s="32">
        <f>SUM(E5:E7)+D11</f>
        <v>1100</v>
      </c>
      <c r="F9" s="32">
        <f t="shared" ref="F9:O9" si="4">SUM(F5:F7)+E11</f>
        <v>1300</v>
      </c>
      <c r="G9" s="32">
        <f t="shared" si="4"/>
        <v>1500</v>
      </c>
      <c r="H9" s="32">
        <f t="shared" si="4"/>
        <v>1800</v>
      </c>
      <c r="I9" s="32">
        <f t="shared" si="4"/>
        <v>2200</v>
      </c>
      <c r="J9" s="32">
        <f t="shared" si="4"/>
        <v>2500</v>
      </c>
      <c r="K9" s="32">
        <f t="shared" si="4"/>
        <v>2400</v>
      </c>
      <c r="L9" s="32">
        <f t="shared" si="4"/>
        <v>2000</v>
      </c>
      <c r="M9" s="32">
        <f t="shared" si="4"/>
        <v>1600</v>
      </c>
      <c r="N9" s="32">
        <f t="shared" si="4"/>
        <v>1200</v>
      </c>
      <c r="O9" s="32">
        <f t="shared" si="4"/>
        <v>800</v>
      </c>
    </row>
    <row r="10" spans="1:21" s="12" customFormat="1" x14ac:dyDescent="0.4">
      <c r="C10" s="10"/>
      <c r="D10" s="13"/>
      <c r="E10" s="11"/>
      <c r="F10" s="11"/>
      <c r="G10" s="11"/>
      <c r="H10" s="11"/>
      <c r="I10" s="11"/>
      <c r="J10" s="11"/>
      <c r="K10" s="11"/>
      <c r="L10" s="11"/>
      <c r="M10" s="11"/>
      <c r="N10" s="11"/>
      <c r="O10" s="11"/>
      <c r="P10" s="22"/>
    </row>
    <row r="11" spans="1:21" x14ac:dyDescent="0.4">
      <c r="A11" s="23">
        <v>3000</v>
      </c>
      <c r="B11"/>
      <c r="C11" s="3" t="s">
        <v>16</v>
      </c>
      <c r="D11" s="30">
        <f>MAX(D9-D2,0)</f>
        <v>0</v>
      </c>
      <c r="E11" s="30">
        <f>MAX(E9-E2,0)</f>
        <v>0</v>
      </c>
      <c r="F11" s="30">
        <f t="shared" ref="F11:O11" si="5">MAX(F9-F2,0)</f>
        <v>0</v>
      </c>
      <c r="G11" s="30">
        <f t="shared" si="5"/>
        <v>0</v>
      </c>
      <c r="H11" s="30">
        <f t="shared" si="5"/>
        <v>0</v>
      </c>
      <c r="I11" s="30">
        <f t="shared" si="5"/>
        <v>0</v>
      </c>
      <c r="J11" s="30">
        <f t="shared" si="5"/>
        <v>0</v>
      </c>
      <c r="K11" s="30">
        <f t="shared" si="5"/>
        <v>0</v>
      </c>
      <c r="L11" s="30">
        <f t="shared" si="5"/>
        <v>0</v>
      </c>
      <c r="M11" s="30">
        <f t="shared" si="5"/>
        <v>0</v>
      </c>
      <c r="N11" s="30">
        <f t="shared" si="5"/>
        <v>0</v>
      </c>
      <c r="O11" s="30">
        <f t="shared" si="5"/>
        <v>0</v>
      </c>
    </row>
    <row r="12" spans="1:21" s="12" customFormat="1" x14ac:dyDescent="0.4">
      <c r="C12" s="10"/>
      <c r="D12" s="11"/>
      <c r="E12" s="11"/>
      <c r="F12" s="11"/>
      <c r="G12" s="11"/>
      <c r="H12" s="11"/>
      <c r="I12" s="11"/>
      <c r="J12" s="11"/>
      <c r="K12" s="11"/>
      <c r="L12" s="11"/>
      <c r="M12" s="11"/>
      <c r="N12" s="11"/>
      <c r="O12" s="11"/>
    </row>
    <row r="13" spans="1:21" x14ac:dyDescent="0.4">
      <c r="A13" s="34">
        <v>30</v>
      </c>
      <c r="B13"/>
      <c r="C13" s="4" t="s">
        <v>17</v>
      </c>
      <c r="D13" s="39">
        <f>$A$13</f>
        <v>30</v>
      </c>
      <c r="E13" s="39">
        <f t="shared" ref="E13:O13" si="6">$A$13</f>
        <v>30</v>
      </c>
      <c r="F13" s="39">
        <f t="shared" si="6"/>
        <v>30</v>
      </c>
      <c r="G13" s="39">
        <f t="shared" si="6"/>
        <v>30</v>
      </c>
      <c r="H13" s="39">
        <f t="shared" si="6"/>
        <v>30</v>
      </c>
      <c r="I13" s="39">
        <f t="shared" si="6"/>
        <v>30</v>
      </c>
      <c r="J13" s="39">
        <f t="shared" si="6"/>
        <v>30</v>
      </c>
      <c r="K13" s="39">
        <f t="shared" si="6"/>
        <v>30</v>
      </c>
      <c r="L13" s="39">
        <f t="shared" si="6"/>
        <v>30</v>
      </c>
      <c r="M13" s="39">
        <f t="shared" si="6"/>
        <v>30</v>
      </c>
      <c r="N13" s="39">
        <f t="shared" si="6"/>
        <v>30</v>
      </c>
      <c r="O13" s="39">
        <f t="shared" si="6"/>
        <v>30</v>
      </c>
      <c r="P13" s="29"/>
    </row>
    <row r="14" spans="1:21" x14ac:dyDescent="0.4">
      <c r="A14" s="22">
        <v>50</v>
      </c>
      <c r="B14"/>
      <c r="C14" s="3" t="s">
        <v>13</v>
      </c>
      <c r="D14" s="25">
        <f>D20*$A$14</f>
        <v>1000</v>
      </c>
      <c r="E14" s="25">
        <f>E20*$A$14</f>
        <v>1100</v>
      </c>
      <c r="F14" s="25">
        <f t="shared" ref="F14:O14" si="7">F20*$A$14</f>
        <v>1300</v>
      </c>
      <c r="G14" s="25">
        <f t="shared" si="7"/>
        <v>1500</v>
      </c>
      <c r="H14" s="25">
        <f t="shared" si="7"/>
        <v>1500</v>
      </c>
      <c r="I14" s="25">
        <f t="shared" si="7"/>
        <v>1500</v>
      </c>
      <c r="J14" s="25">
        <f t="shared" si="7"/>
        <v>1500</v>
      </c>
      <c r="K14" s="25">
        <f t="shared" si="7"/>
        <v>1500</v>
      </c>
      <c r="L14" s="25">
        <f t="shared" si="7"/>
        <v>1500</v>
      </c>
      <c r="M14" s="25">
        <f t="shared" si="7"/>
        <v>1500</v>
      </c>
      <c r="N14" s="25">
        <f t="shared" si="7"/>
        <v>1200</v>
      </c>
      <c r="O14" s="25">
        <f t="shared" si="7"/>
        <v>800</v>
      </c>
    </row>
    <row r="15" spans="1:21" x14ac:dyDescent="0.4">
      <c r="A15" s="40">
        <f>0.25</f>
        <v>0.25</v>
      </c>
      <c r="B15"/>
      <c r="C15" s="3" t="s">
        <v>14</v>
      </c>
      <c r="D15" s="26">
        <f>IF((D14+$A$15*D14)&lt;=$A$4,$A$15*D14,MAX($A$4-D14,0))</f>
        <v>250</v>
      </c>
      <c r="E15" s="26">
        <f t="shared" ref="E15:O15" si="8">IF((E14+$A$15*E14)&lt;=$A$4,$A$15*E14,MAX($A$4-E14,0))</f>
        <v>275</v>
      </c>
      <c r="F15" s="26">
        <f t="shared" si="8"/>
        <v>200</v>
      </c>
      <c r="G15" s="26">
        <f t="shared" si="8"/>
        <v>0</v>
      </c>
      <c r="H15" s="26">
        <f t="shared" si="8"/>
        <v>0</v>
      </c>
      <c r="I15" s="26">
        <f t="shared" si="8"/>
        <v>0</v>
      </c>
      <c r="J15" s="26">
        <f t="shared" si="8"/>
        <v>0</v>
      </c>
      <c r="K15" s="26">
        <f t="shared" si="8"/>
        <v>0</v>
      </c>
      <c r="L15" s="26">
        <f t="shared" si="8"/>
        <v>0</v>
      </c>
      <c r="M15" s="26">
        <f t="shared" si="8"/>
        <v>0</v>
      </c>
      <c r="N15" s="26">
        <f t="shared" si="8"/>
        <v>300</v>
      </c>
      <c r="O15" s="26">
        <f t="shared" si="8"/>
        <v>200</v>
      </c>
      <c r="P15" s="24"/>
    </row>
    <row r="16" spans="1:21" x14ac:dyDescent="0.4">
      <c r="A16" s="22">
        <v>20</v>
      </c>
      <c r="B16"/>
      <c r="C16" s="3" t="s">
        <v>31</v>
      </c>
      <c r="D16" s="26">
        <f>A16</f>
        <v>20</v>
      </c>
      <c r="E16" s="26">
        <f>D20</f>
        <v>20</v>
      </c>
      <c r="F16" s="26">
        <f t="shared" ref="F16:O16" si="9">E20</f>
        <v>22</v>
      </c>
      <c r="G16" s="26">
        <f t="shared" si="9"/>
        <v>26</v>
      </c>
      <c r="H16" s="26">
        <f t="shared" si="9"/>
        <v>30</v>
      </c>
      <c r="I16" s="26">
        <f t="shared" si="9"/>
        <v>30</v>
      </c>
      <c r="J16" s="26">
        <f t="shared" si="9"/>
        <v>30</v>
      </c>
      <c r="K16" s="26">
        <f t="shared" si="9"/>
        <v>30</v>
      </c>
      <c r="L16" s="26">
        <f t="shared" si="9"/>
        <v>30</v>
      </c>
      <c r="M16" s="26">
        <f t="shared" si="9"/>
        <v>30</v>
      </c>
      <c r="N16" s="26">
        <f t="shared" si="9"/>
        <v>30</v>
      </c>
      <c r="O16" s="26">
        <f t="shared" si="9"/>
        <v>24</v>
      </c>
    </row>
    <row r="17" spans="1:16" x14ac:dyDescent="0.4">
      <c r="C17" s="3" t="s">
        <v>30</v>
      </c>
      <c r="D17" s="26">
        <f>IF(A5/$A$14&gt;=$A$13,$A$13,A5/$A$14)</f>
        <v>20</v>
      </c>
      <c r="E17" s="26">
        <f t="shared" ref="E17:N17" si="10">IF(E4/$A$14&gt;=$A$13,$A$13,E4/$A$14)</f>
        <v>22</v>
      </c>
      <c r="F17" s="26">
        <f t="shared" si="10"/>
        <v>26</v>
      </c>
      <c r="G17" s="26">
        <f t="shared" si="10"/>
        <v>30</v>
      </c>
      <c r="H17" s="26">
        <f t="shared" si="10"/>
        <v>30</v>
      </c>
      <c r="I17" s="26">
        <f t="shared" si="10"/>
        <v>30</v>
      </c>
      <c r="J17" s="26">
        <f t="shared" si="10"/>
        <v>30</v>
      </c>
      <c r="K17" s="26">
        <f t="shared" si="10"/>
        <v>30</v>
      </c>
      <c r="L17" s="26">
        <f t="shared" si="10"/>
        <v>30</v>
      </c>
      <c r="M17" s="26">
        <f t="shared" si="10"/>
        <v>30</v>
      </c>
      <c r="N17" s="26">
        <f t="shared" si="10"/>
        <v>24</v>
      </c>
      <c r="O17" s="26">
        <f>IF(O4/$A$14&gt;=$A$13,$A$13,O4/$A$14)</f>
        <v>16</v>
      </c>
    </row>
    <row r="18" spans="1:16" x14ac:dyDescent="0.4">
      <c r="B18"/>
      <c r="C18" s="3" t="s">
        <v>18</v>
      </c>
      <c r="D18" s="26">
        <f>MAX(D17-D16,0)</f>
        <v>0</v>
      </c>
      <c r="E18" s="26">
        <f t="shared" ref="E18:O18" si="11">MAX(E17-E16,0)</f>
        <v>2</v>
      </c>
      <c r="F18" s="26">
        <f t="shared" si="11"/>
        <v>4</v>
      </c>
      <c r="G18" s="26">
        <f t="shared" si="11"/>
        <v>4</v>
      </c>
      <c r="H18" s="26">
        <f t="shared" si="11"/>
        <v>0</v>
      </c>
      <c r="I18" s="26">
        <f t="shared" si="11"/>
        <v>0</v>
      </c>
      <c r="J18" s="26">
        <f t="shared" si="11"/>
        <v>0</v>
      </c>
      <c r="K18" s="26">
        <f t="shared" si="11"/>
        <v>0</v>
      </c>
      <c r="L18" s="26">
        <f t="shared" si="11"/>
        <v>0</v>
      </c>
      <c r="M18" s="26">
        <f t="shared" si="11"/>
        <v>0</v>
      </c>
      <c r="N18" s="26">
        <f t="shared" si="11"/>
        <v>0</v>
      </c>
      <c r="O18" s="26">
        <f t="shared" si="11"/>
        <v>0</v>
      </c>
    </row>
    <row r="19" spans="1:16" x14ac:dyDescent="0.4">
      <c r="B19"/>
      <c r="C19" s="1" t="s">
        <v>19</v>
      </c>
      <c r="D19" s="27">
        <f>MAX(D16-D17,0)</f>
        <v>0</v>
      </c>
      <c r="E19" s="27">
        <f t="shared" ref="E19:O19" si="12">MAX(E16-E17,0)</f>
        <v>0</v>
      </c>
      <c r="F19" s="27">
        <f t="shared" si="12"/>
        <v>0</v>
      </c>
      <c r="G19" s="27">
        <f t="shared" si="12"/>
        <v>0</v>
      </c>
      <c r="H19" s="27">
        <f t="shared" si="12"/>
        <v>0</v>
      </c>
      <c r="I19" s="27">
        <f t="shared" si="12"/>
        <v>0</v>
      </c>
      <c r="J19" s="27">
        <f t="shared" si="12"/>
        <v>0</v>
      </c>
      <c r="K19" s="27">
        <f t="shared" si="12"/>
        <v>0</v>
      </c>
      <c r="L19" s="27">
        <f t="shared" si="12"/>
        <v>0</v>
      </c>
      <c r="M19" s="27">
        <f t="shared" si="12"/>
        <v>0</v>
      </c>
      <c r="N19" s="27">
        <f t="shared" si="12"/>
        <v>6</v>
      </c>
      <c r="O19" s="27">
        <f t="shared" si="12"/>
        <v>8</v>
      </c>
    </row>
    <row r="20" spans="1:16" x14ac:dyDescent="0.4">
      <c r="B20"/>
      <c r="C20" s="1" t="s">
        <v>20</v>
      </c>
      <c r="D20" s="27">
        <f t="shared" ref="D20:O20" si="13">D16+D18-D19</f>
        <v>20</v>
      </c>
      <c r="E20" s="27">
        <f t="shared" si="13"/>
        <v>22</v>
      </c>
      <c r="F20" s="27">
        <f t="shared" si="13"/>
        <v>26</v>
      </c>
      <c r="G20" s="27">
        <f t="shared" si="13"/>
        <v>30</v>
      </c>
      <c r="H20" s="27">
        <f t="shared" si="13"/>
        <v>30</v>
      </c>
      <c r="I20" s="27">
        <f t="shared" si="13"/>
        <v>30</v>
      </c>
      <c r="J20" s="27">
        <f t="shared" si="13"/>
        <v>30</v>
      </c>
      <c r="K20" s="27">
        <f t="shared" si="13"/>
        <v>30</v>
      </c>
      <c r="L20" s="27">
        <f t="shared" si="13"/>
        <v>30</v>
      </c>
      <c r="M20" s="27">
        <f t="shared" si="13"/>
        <v>30</v>
      </c>
      <c r="N20" s="27">
        <f t="shared" si="13"/>
        <v>24</v>
      </c>
      <c r="O20" s="27">
        <f t="shared" si="13"/>
        <v>16</v>
      </c>
    </row>
    <row r="21" spans="1:16" x14ac:dyDescent="0.4">
      <c r="B21"/>
    </row>
    <row r="22" spans="1:16" x14ac:dyDescent="0.4">
      <c r="B22"/>
      <c r="C22" s="9" t="s">
        <v>21</v>
      </c>
      <c r="P22" s="28"/>
    </row>
    <row r="23" spans="1:16" x14ac:dyDescent="0.4">
      <c r="A23" s="20">
        <v>150</v>
      </c>
      <c r="B23"/>
      <c r="C23" s="5" t="s">
        <v>13</v>
      </c>
      <c r="D23" s="33">
        <f t="shared" ref="D23:O23" si="14">D5*$A$23</f>
        <v>150000</v>
      </c>
      <c r="E23" s="33">
        <f t="shared" si="14"/>
        <v>165000</v>
      </c>
      <c r="F23" s="33">
        <f t="shared" si="14"/>
        <v>195000</v>
      </c>
      <c r="G23" s="33">
        <f t="shared" si="14"/>
        <v>225000</v>
      </c>
      <c r="H23" s="33">
        <f t="shared" si="14"/>
        <v>225000</v>
      </c>
      <c r="I23" s="33">
        <f t="shared" si="14"/>
        <v>225000</v>
      </c>
      <c r="J23" s="33">
        <f t="shared" si="14"/>
        <v>225000</v>
      </c>
      <c r="K23" s="33">
        <f t="shared" si="14"/>
        <v>225000</v>
      </c>
      <c r="L23" s="33">
        <f t="shared" si="14"/>
        <v>225000</v>
      </c>
      <c r="M23" s="33">
        <f t="shared" si="14"/>
        <v>225000</v>
      </c>
      <c r="N23" s="33">
        <f t="shared" si="14"/>
        <v>180000</v>
      </c>
      <c r="O23" s="33">
        <f t="shared" si="14"/>
        <v>120000</v>
      </c>
    </row>
    <row r="24" spans="1:16" x14ac:dyDescent="0.4">
      <c r="A24" s="20">
        <v>50</v>
      </c>
      <c r="B24"/>
      <c r="C24" s="5" t="s">
        <v>25</v>
      </c>
      <c r="D24" s="33">
        <f t="shared" ref="D24:O24" si="15">(D5+D6)*$A$24</f>
        <v>50000</v>
      </c>
      <c r="E24" s="33">
        <f t="shared" si="15"/>
        <v>55000</v>
      </c>
      <c r="F24" s="33">
        <f t="shared" si="15"/>
        <v>65000</v>
      </c>
      <c r="G24" s="33">
        <f t="shared" si="15"/>
        <v>75000</v>
      </c>
      <c r="H24" s="33">
        <f t="shared" si="15"/>
        <v>75000</v>
      </c>
      <c r="I24" s="33">
        <f t="shared" si="15"/>
        <v>75000</v>
      </c>
      <c r="J24" s="33">
        <f t="shared" si="15"/>
        <v>75000</v>
      </c>
      <c r="K24" s="33">
        <f t="shared" si="15"/>
        <v>75000</v>
      </c>
      <c r="L24" s="33">
        <f t="shared" si="15"/>
        <v>75000</v>
      </c>
      <c r="M24" s="33">
        <f t="shared" si="15"/>
        <v>75000</v>
      </c>
      <c r="N24" s="33">
        <f t="shared" si="15"/>
        <v>60000</v>
      </c>
      <c r="O24" s="33">
        <f t="shared" si="15"/>
        <v>40000</v>
      </c>
    </row>
    <row r="25" spans="1:16" x14ac:dyDescent="0.4">
      <c r="A25" s="18">
        <v>200</v>
      </c>
      <c r="B25"/>
      <c r="C25" s="5" t="s">
        <v>14</v>
      </c>
      <c r="D25" s="33">
        <f t="shared" ref="D25:O25" si="16">$A$25*D6</f>
        <v>0</v>
      </c>
      <c r="E25" s="33">
        <f t="shared" si="16"/>
        <v>0</v>
      </c>
      <c r="F25" s="33">
        <f t="shared" si="16"/>
        <v>0</v>
      </c>
      <c r="G25" s="33">
        <f t="shared" si="16"/>
        <v>0</v>
      </c>
      <c r="H25" s="33">
        <f t="shared" si="16"/>
        <v>0</v>
      </c>
      <c r="I25" s="33">
        <f t="shared" si="16"/>
        <v>0</v>
      </c>
      <c r="J25" s="33">
        <f t="shared" si="16"/>
        <v>0</v>
      </c>
      <c r="K25" s="33">
        <f t="shared" si="16"/>
        <v>0</v>
      </c>
      <c r="L25" s="33">
        <f t="shared" si="16"/>
        <v>0</v>
      </c>
      <c r="M25" s="33">
        <f t="shared" si="16"/>
        <v>0</v>
      </c>
      <c r="N25" s="33">
        <f t="shared" si="16"/>
        <v>0</v>
      </c>
      <c r="O25" s="33">
        <f t="shared" si="16"/>
        <v>0</v>
      </c>
    </row>
    <row r="26" spans="1:16" x14ac:dyDescent="0.4">
      <c r="A26" s="20">
        <v>400</v>
      </c>
      <c r="B26"/>
      <c r="C26" s="5" t="s">
        <v>28</v>
      </c>
      <c r="D26" s="33">
        <f t="shared" ref="D26:O26" si="17">D7*$A$26</f>
        <v>0</v>
      </c>
      <c r="E26" s="33">
        <f t="shared" si="17"/>
        <v>0</v>
      </c>
      <c r="F26" s="33">
        <f t="shared" si="17"/>
        <v>0</v>
      </c>
      <c r="G26" s="33">
        <f t="shared" si="17"/>
        <v>0</v>
      </c>
      <c r="H26" s="33">
        <f t="shared" si="17"/>
        <v>120000</v>
      </c>
      <c r="I26" s="33">
        <f t="shared" si="17"/>
        <v>280000</v>
      </c>
      <c r="J26" s="33">
        <f t="shared" si="17"/>
        <v>400000</v>
      </c>
      <c r="K26" s="33">
        <f t="shared" si="17"/>
        <v>360000</v>
      </c>
      <c r="L26" s="33">
        <f t="shared" si="17"/>
        <v>200000</v>
      </c>
      <c r="M26" s="33">
        <f t="shared" si="17"/>
        <v>40000</v>
      </c>
      <c r="N26" s="33">
        <f t="shared" si="17"/>
        <v>0</v>
      </c>
      <c r="O26" s="33">
        <f t="shared" si="17"/>
        <v>0</v>
      </c>
    </row>
    <row r="27" spans="1:16" x14ac:dyDescent="0.4">
      <c r="A27" s="2">
        <v>25</v>
      </c>
      <c r="B27"/>
      <c r="C27" s="5" t="s">
        <v>22</v>
      </c>
      <c r="D27" s="33">
        <f t="shared" ref="D27:O27" si="18">D11*$A$27</f>
        <v>0</v>
      </c>
      <c r="E27" s="33">
        <f t="shared" si="18"/>
        <v>0</v>
      </c>
      <c r="F27" s="33">
        <f t="shared" si="18"/>
        <v>0</v>
      </c>
      <c r="G27" s="33">
        <f t="shared" si="18"/>
        <v>0</v>
      </c>
      <c r="H27" s="33">
        <f t="shared" si="18"/>
        <v>0</v>
      </c>
      <c r="I27" s="33">
        <f t="shared" si="18"/>
        <v>0</v>
      </c>
      <c r="J27" s="33">
        <f t="shared" si="18"/>
        <v>0</v>
      </c>
      <c r="K27" s="33">
        <f t="shared" si="18"/>
        <v>0</v>
      </c>
      <c r="L27" s="33">
        <f t="shared" si="18"/>
        <v>0</v>
      </c>
      <c r="M27" s="33">
        <f t="shared" si="18"/>
        <v>0</v>
      </c>
      <c r="N27" s="33">
        <f t="shared" si="18"/>
        <v>0</v>
      </c>
      <c r="O27" s="33">
        <f t="shared" si="18"/>
        <v>0</v>
      </c>
    </row>
    <row r="28" spans="1:16" x14ac:dyDescent="0.4">
      <c r="A28" s="20">
        <v>1000</v>
      </c>
      <c r="B28"/>
      <c r="C28" s="5" t="s">
        <v>23</v>
      </c>
      <c r="D28" s="33">
        <f t="shared" ref="D28:O28" si="19">D18*$A$28+$A$29*D19</f>
        <v>0</v>
      </c>
      <c r="E28" s="33">
        <f t="shared" si="19"/>
        <v>2000</v>
      </c>
      <c r="F28" s="33">
        <f t="shared" si="19"/>
        <v>4000</v>
      </c>
      <c r="G28" s="33">
        <f t="shared" si="19"/>
        <v>4000</v>
      </c>
      <c r="H28" s="33">
        <f t="shared" si="19"/>
        <v>0</v>
      </c>
      <c r="I28" s="33">
        <f t="shared" si="19"/>
        <v>0</v>
      </c>
      <c r="J28" s="33">
        <f t="shared" si="19"/>
        <v>0</v>
      </c>
      <c r="K28" s="33">
        <f t="shared" si="19"/>
        <v>0</v>
      </c>
      <c r="L28" s="33">
        <f t="shared" si="19"/>
        <v>0</v>
      </c>
      <c r="M28" s="33">
        <f t="shared" si="19"/>
        <v>0</v>
      </c>
      <c r="N28" s="33">
        <f t="shared" si="19"/>
        <v>3000</v>
      </c>
      <c r="O28" s="33">
        <f t="shared" si="19"/>
        <v>4000</v>
      </c>
    </row>
    <row r="29" spans="1:16" x14ac:dyDescent="0.4">
      <c r="A29" s="20">
        <v>500</v>
      </c>
      <c r="B29"/>
      <c r="C29" s="5" t="s">
        <v>15</v>
      </c>
      <c r="D29" s="33">
        <f t="shared" ref="D29:O29" si="20">D8*$A$23</f>
        <v>0</v>
      </c>
      <c r="E29" s="33">
        <f t="shared" si="20"/>
        <v>0</v>
      </c>
      <c r="F29" s="33">
        <f t="shared" si="20"/>
        <v>0</v>
      </c>
      <c r="G29" s="33">
        <f t="shared" si="20"/>
        <v>0</v>
      </c>
      <c r="H29" s="33">
        <f t="shared" si="20"/>
        <v>0</v>
      </c>
      <c r="I29" s="33">
        <f t="shared" si="20"/>
        <v>0</v>
      </c>
      <c r="J29" s="33">
        <f t="shared" si="20"/>
        <v>0</v>
      </c>
      <c r="K29" s="33">
        <f t="shared" si="20"/>
        <v>0</v>
      </c>
      <c r="L29" s="33">
        <f t="shared" si="20"/>
        <v>0</v>
      </c>
      <c r="M29" s="33">
        <f t="shared" si="20"/>
        <v>0</v>
      </c>
      <c r="N29" s="33">
        <f t="shared" si="20"/>
        <v>0</v>
      </c>
      <c r="O29" s="33">
        <f t="shared" si="20"/>
        <v>0</v>
      </c>
    </row>
    <row r="30" spans="1:16" x14ac:dyDescent="0.4">
      <c r="B30"/>
      <c r="C30" s="5" t="s">
        <v>24</v>
      </c>
      <c r="D30" s="33">
        <f>SUM(D23:D29)</f>
        <v>200000</v>
      </c>
      <c r="E30" s="33">
        <f t="shared" ref="E30:O30" si="21">SUM(E23:E29)</f>
        <v>222000</v>
      </c>
      <c r="F30" s="33">
        <f t="shared" si="21"/>
        <v>264000</v>
      </c>
      <c r="G30" s="33">
        <f t="shared" si="21"/>
        <v>304000</v>
      </c>
      <c r="H30" s="33">
        <f t="shared" si="21"/>
        <v>420000</v>
      </c>
      <c r="I30" s="33">
        <f t="shared" si="21"/>
        <v>580000</v>
      </c>
      <c r="J30" s="33">
        <f t="shared" si="21"/>
        <v>700000</v>
      </c>
      <c r="K30" s="33">
        <f t="shared" si="21"/>
        <v>660000</v>
      </c>
      <c r="L30" s="33">
        <f t="shared" si="21"/>
        <v>500000</v>
      </c>
      <c r="M30" s="33">
        <f t="shared" si="21"/>
        <v>340000</v>
      </c>
      <c r="N30" s="33">
        <f t="shared" si="21"/>
        <v>243000</v>
      </c>
      <c r="O30" s="33">
        <f t="shared" si="21"/>
        <v>164000</v>
      </c>
    </row>
    <row r="31" spans="1:16" x14ac:dyDescent="0.4">
      <c r="B31"/>
      <c r="C31" s="37">
        <f>SUM(D30:O30)</f>
        <v>4597000</v>
      </c>
      <c r="E31" s="45"/>
      <c r="F31" s="45"/>
      <c r="G31" s="45"/>
      <c r="H31" s="35"/>
    </row>
  </sheetData>
  <mergeCells count="2">
    <mergeCell ref="E31:G31"/>
    <mergeCell ref="Q1:U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2"/>
  <sheetViews>
    <sheetView zoomScale="65" zoomScaleNormal="65" workbookViewId="0">
      <selection activeCell="E14" sqref="E14"/>
    </sheetView>
  </sheetViews>
  <sheetFormatPr defaultColWidth="8.84375" defaultRowHeight="14.6" x14ac:dyDescent="0.4"/>
  <cols>
    <col min="1" max="1" width="10.23046875" style="2" bestFit="1" customWidth="1"/>
    <col min="2" max="2" width="2.69140625" style="2" customWidth="1"/>
    <col min="3" max="3" width="24.23046875" style="2" bestFit="1" customWidth="1"/>
    <col min="4" max="15" width="12.765625" style="2" bestFit="1" customWidth="1"/>
    <col min="16" max="16" width="2.69140625" style="2" customWidth="1"/>
    <col min="17" max="16384" width="8.84375" style="2"/>
  </cols>
  <sheetData>
    <row r="1" spans="1:21" s="7" customFormat="1" ht="14.25" customHeight="1" x14ac:dyDescent="0.4">
      <c r="D1" s="8" t="s">
        <v>0</v>
      </c>
      <c r="E1" s="8" t="s">
        <v>1</v>
      </c>
      <c r="F1" s="8" t="s">
        <v>2</v>
      </c>
      <c r="G1" s="8" t="s">
        <v>3</v>
      </c>
      <c r="H1" s="8" t="s">
        <v>4</v>
      </c>
      <c r="I1" s="8" t="s">
        <v>5</v>
      </c>
      <c r="J1" s="8" t="s">
        <v>6</v>
      </c>
      <c r="K1" s="8" t="s">
        <v>7</v>
      </c>
      <c r="L1" s="8" t="s">
        <v>8</v>
      </c>
      <c r="M1" s="8" t="s">
        <v>9</v>
      </c>
      <c r="N1" s="8" t="s">
        <v>10</v>
      </c>
      <c r="O1" s="8" t="s">
        <v>11</v>
      </c>
      <c r="Q1" s="44" t="s">
        <v>37</v>
      </c>
      <c r="R1" s="44"/>
      <c r="S1" s="44"/>
      <c r="T1" s="44"/>
      <c r="U1" s="44"/>
    </row>
    <row r="2" spans="1:21" x14ac:dyDescent="0.4">
      <c r="B2"/>
      <c r="C2" s="9" t="s">
        <v>27</v>
      </c>
      <c r="D2" s="6">
        <v>1000</v>
      </c>
      <c r="E2" s="6">
        <v>1100</v>
      </c>
      <c r="F2" s="6">
        <v>1300</v>
      </c>
      <c r="G2" s="6">
        <v>1500</v>
      </c>
      <c r="H2" s="6">
        <v>1800</v>
      </c>
      <c r="I2" s="6">
        <v>2200</v>
      </c>
      <c r="J2" s="6">
        <v>2500</v>
      </c>
      <c r="K2" s="6">
        <v>2400</v>
      </c>
      <c r="L2" s="6">
        <v>2000</v>
      </c>
      <c r="M2" s="6">
        <v>1600</v>
      </c>
      <c r="N2" s="6">
        <v>1200</v>
      </c>
      <c r="O2" s="6">
        <v>800</v>
      </c>
      <c r="Q2" s="44"/>
      <c r="R2" s="44"/>
      <c r="S2" s="44"/>
      <c r="T2" s="44"/>
      <c r="U2" s="44"/>
    </row>
    <row r="3" spans="1:21" s="12" customFormat="1" ht="15" customHeight="1" x14ac:dyDescent="0.4">
      <c r="C3" s="14"/>
      <c r="D3" s="15"/>
      <c r="E3" s="15"/>
      <c r="F3" s="15"/>
      <c r="G3" s="15"/>
      <c r="H3" s="15"/>
      <c r="I3" s="15"/>
      <c r="J3" s="15"/>
      <c r="K3" s="15"/>
      <c r="L3" s="15"/>
      <c r="M3" s="15"/>
      <c r="N3" s="15"/>
      <c r="O3" s="15"/>
      <c r="Q3" s="44"/>
      <c r="R3" s="44"/>
      <c r="S3" s="44"/>
      <c r="T3" s="44"/>
      <c r="U3" s="44"/>
    </row>
    <row r="4" spans="1:21" x14ac:dyDescent="0.4">
      <c r="A4" s="21">
        <v>1500</v>
      </c>
      <c r="B4"/>
      <c r="C4" s="3" t="s">
        <v>26</v>
      </c>
      <c r="D4" s="31">
        <f>A6</f>
        <v>1500</v>
      </c>
      <c r="E4" s="31">
        <f t="shared" ref="E4:N4" si="0">IF(E2&lt;=$A$4,IF(F2&gt;=E2,$A$4,E2),E2)</f>
        <v>1500</v>
      </c>
      <c r="F4" s="31">
        <f t="shared" si="0"/>
        <v>1500</v>
      </c>
      <c r="G4" s="31">
        <f t="shared" si="0"/>
        <v>1500</v>
      </c>
      <c r="H4" s="31">
        <f t="shared" si="0"/>
        <v>1800</v>
      </c>
      <c r="I4" s="31">
        <f t="shared" si="0"/>
        <v>2200</v>
      </c>
      <c r="J4" s="31">
        <f t="shared" si="0"/>
        <v>2500</v>
      </c>
      <c r="K4" s="31">
        <f t="shared" si="0"/>
        <v>2400</v>
      </c>
      <c r="L4" s="31">
        <f t="shared" si="0"/>
        <v>2000</v>
      </c>
      <c r="M4" s="31">
        <f t="shared" si="0"/>
        <v>1600</v>
      </c>
      <c r="N4" s="31">
        <f t="shared" si="0"/>
        <v>1200</v>
      </c>
      <c r="O4" s="31">
        <f>IF(O2&lt;=$A$4,IF(P2&gt;=O2,$A$4,O2),O2)</f>
        <v>800</v>
      </c>
      <c r="Q4" s="44"/>
      <c r="R4" s="44"/>
      <c r="S4" s="44"/>
      <c r="T4" s="44"/>
      <c r="U4" s="44"/>
    </row>
    <row r="5" spans="1:21" x14ac:dyDescent="0.4">
      <c r="A5" s="12">
        <v>1000</v>
      </c>
      <c r="B5"/>
      <c r="C5" s="3" t="s">
        <v>13</v>
      </c>
      <c r="D5" s="32">
        <f>IF(D4&gt;=D15,D15,D4)</f>
        <v>1500</v>
      </c>
      <c r="E5" s="32">
        <f>IF((E4-D12)&gt;=E15,E15,(E4-D12))</f>
        <v>1000</v>
      </c>
      <c r="F5" s="32">
        <f t="shared" ref="F5:O5" si="1">IF((F4-E12)&gt;=F15,F15,(F4-E12))</f>
        <v>1100</v>
      </c>
      <c r="G5" s="32">
        <f t="shared" si="1"/>
        <v>1300</v>
      </c>
      <c r="H5" s="32">
        <f t="shared" si="1"/>
        <v>1500</v>
      </c>
      <c r="I5" s="32">
        <f t="shared" si="1"/>
        <v>1500</v>
      </c>
      <c r="J5" s="32">
        <f t="shared" si="1"/>
        <v>1500</v>
      </c>
      <c r="K5" s="32">
        <f t="shared" si="1"/>
        <v>1500</v>
      </c>
      <c r="L5" s="32">
        <f t="shared" si="1"/>
        <v>1500</v>
      </c>
      <c r="M5" s="32">
        <f t="shared" si="1"/>
        <v>1500</v>
      </c>
      <c r="N5" s="32">
        <f t="shared" si="1"/>
        <v>1200</v>
      </c>
      <c r="O5" s="32">
        <f t="shared" si="1"/>
        <v>800</v>
      </c>
      <c r="Q5" s="44"/>
      <c r="R5" s="44"/>
      <c r="S5" s="44"/>
      <c r="T5" s="44"/>
      <c r="U5" s="44"/>
    </row>
    <row r="6" spans="1:21" x14ac:dyDescent="0.4">
      <c r="A6" s="2">
        <f>A14*A15</f>
        <v>1500</v>
      </c>
      <c r="B6"/>
      <c r="C6" s="3" t="s">
        <v>14</v>
      </c>
      <c r="D6" s="32">
        <f>IF(D4&gt;=D15,IF(D4&lt;=$A$4,(MIN(D4-D5,D16)),0),0)</f>
        <v>0</v>
      </c>
      <c r="E6" s="32">
        <f>IF((E4-D12)&gt;=E15,IF((E4-D12)&lt;=$A$4,MIN(E4-D12-E5,E16),0),0)</f>
        <v>0</v>
      </c>
      <c r="F6" s="32">
        <f t="shared" ref="F6:O6" si="2">IF((F4-E12)&gt;=F15,IF((F4-E12)&lt;=$A$4,MIN(F4-E12-F5,F16),0),0)</f>
        <v>0</v>
      </c>
      <c r="G6" s="32">
        <f t="shared" si="2"/>
        <v>0</v>
      </c>
      <c r="H6" s="32">
        <f t="shared" si="2"/>
        <v>0</v>
      </c>
      <c r="I6" s="32">
        <f t="shared" si="2"/>
        <v>0</v>
      </c>
      <c r="J6" s="32">
        <f t="shared" si="2"/>
        <v>0</v>
      </c>
      <c r="K6" s="32">
        <f t="shared" si="2"/>
        <v>0</v>
      </c>
      <c r="L6" s="32">
        <f t="shared" si="2"/>
        <v>0</v>
      </c>
      <c r="M6" s="32">
        <f t="shared" si="2"/>
        <v>0</v>
      </c>
      <c r="N6" s="32">
        <f t="shared" si="2"/>
        <v>0</v>
      </c>
      <c r="O6" s="32">
        <f t="shared" si="2"/>
        <v>0</v>
      </c>
      <c r="Q6" s="44"/>
      <c r="R6" s="44"/>
      <c r="S6" s="44"/>
      <c r="T6" s="44"/>
      <c r="U6" s="44"/>
    </row>
    <row r="7" spans="1:21" x14ac:dyDescent="0.4">
      <c r="B7"/>
      <c r="C7" s="42" t="s">
        <v>35</v>
      </c>
      <c r="D7" s="32">
        <f>D6+D5</f>
        <v>1500</v>
      </c>
      <c r="E7" s="32">
        <f>IF((E6+E5+D12)&lt;$A$4,(E6+E5+D12),$A$4)</f>
        <v>1500</v>
      </c>
      <c r="F7" s="32">
        <f t="shared" ref="F7:O7" si="3">IF((F6+F5+E12)&lt;$A$4,(F6+F5+E12),$A$4)</f>
        <v>1500</v>
      </c>
      <c r="G7" s="32">
        <f t="shared" si="3"/>
        <v>1500</v>
      </c>
      <c r="H7" s="32">
        <f t="shared" si="3"/>
        <v>1500</v>
      </c>
      <c r="I7" s="32">
        <f t="shared" si="3"/>
        <v>1500</v>
      </c>
      <c r="J7" s="32">
        <f t="shared" si="3"/>
        <v>1500</v>
      </c>
      <c r="K7" s="32">
        <f t="shared" si="3"/>
        <v>1500</v>
      </c>
      <c r="L7" s="32">
        <f t="shared" si="3"/>
        <v>1500</v>
      </c>
      <c r="M7" s="32">
        <f t="shared" si="3"/>
        <v>1500</v>
      </c>
      <c r="N7" s="32">
        <f t="shared" si="3"/>
        <v>1200</v>
      </c>
      <c r="O7" s="32">
        <f t="shared" si="3"/>
        <v>800</v>
      </c>
      <c r="Q7" s="44"/>
      <c r="R7" s="44"/>
      <c r="S7" s="44"/>
      <c r="T7" s="44"/>
      <c r="U7" s="44"/>
    </row>
    <row r="8" spans="1:21" x14ac:dyDescent="0.4">
      <c r="A8" s="2">
        <f>IF(A6&gt;=A4,0,A4-A6)</f>
        <v>0</v>
      </c>
      <c r="B8"/>
      <c r="C8" s="3" t="s">
        <v>28</v>
      </c>
      <c r="D8" s="32">
        <f>MAX(D2-(D5+D6),0)</f>
        <v>0</v>
      </c>
      <c r="E8" s="32">
        <f>MAX(E2-(E5+E6+D12),0)</f>
        <v>0</v>
      </c>
      <c r="F8" s="32">
        <f t="shared" ref="F8:O8" si="4">MAX(F2-(F5+F6+E12),0)</f>
        <v>0</v>
      </c>
      <c r="G8" s="32">
        <f t="shared" si="4"/>
        <v>0</v>
      </c>
      <c r="H8" s="32">
        <f t="shared" si="4"/>
        <v>300</v>
      </c>
      <c r="I8" s="32">
        <f t="shared" si="4"/>
        <v>700</v>
      </c>
      <c r="J8" s="32">
        <f t="shared" si="4"/>
        <v>1000</v>
      </c>
      <c r="K8" s="32">
        <f t="shared" si="4"/>
        <v>900</v>
      </c>
      <c r="L8" s="32">
        <f t="shared" si="4"/>
        <v>500</v>
      </c>
      <c r="M8" s="32">
        <f t="shared" si="4"/>
        <v>100</v>
      </c>
      <c r="N8" s="32">
        <f t="shared" si="4"/>
        <v>0</v>
      </c>
      <c r="O8" s="32">
        <f t="shared" si="4"/>
        <v>0</v>
      </c>
      <c r="Q8" s="44"/>
      <c r="R8" s="44"/>
      <c r="S8" s="44"/>
      <c r="T8" s="44"/>
      <c r="U8" s="44"/>
    </row>
    <row r="9" spans="1:21" x14ac:dyDescent="0.4">
      <c r="B9"/>
      <c r="C9" s="3" t="s">
        <v>15</v>
      </c>
      <c r="D9" s="32">
        <f>MAX($A$15*($A$17-D18),0)</f>
        <v>0</v>
      </c>
      <c r="E9" s="32">
        <f t="shared" ref="E9:O9" si="5">MAX($A$15*($A$17-E18),0)</f>
        <v>0</v>
      </c>
      <c r="F9" s="32">
        <f t="shared" si="5"/>
        <v>0</v>
      </c>
      <c r="G9" s="32">
        <f t="shared" si="5"/>
        <v>0</v>
      </c>
      <c r="H9" s="32">
        <f t="shared" si="5"/>
        <v>0</v>
      </c>
      <c r="I9" s="32">
        <f t="shared" si="5"/>
        <v>0</v>
      </c>
      <c r="J9" s="32">
        <f t="shared" si="5"/>
        <v>0</v>
      </c>
      <c r="K9" s="32">
        <f t="shared" si="5"/>
        <v>0</v>
      </c>
      <c r="L9" s="32">
        <f t="shared" si="5"/>
        <v>0</v>
      </c>
      <c r="M9" s="32">
        <f t="shared" si="5"/>
        <v>0</v>
      </c>
      <c r="N9" s="32">
        <f t="shared" si="5"/>
        <v>0</v>
      </c>
      <c r="O9" s="32">
        <f t="shared" si="5"/>
        <v>200</v>
      </c>
    </row>
    <row r="10" spans="1:21" x14ac:dyDescent="0.4">
      <c r="B10"/>
      <c r="C10" s="3" t="s">
        <v>12</v>
      </c>
      <c r="D10" s="32">
        <f>D7+D8</f>
        <v>1500</v>
      </c>
      <c r="E10" s="32">
        <f t="shared" ref="E10:O10" si="6">E7+E8</f>
        <v>1500</v>
      </c>
      <c r="F10" s="32">
        <f t="shared" si="6"/>
        <v>1500</v>
      </c>
      <c r="G10" s="32">
        <f t="shared" si="6"/>
        <v>1500</v>
      </c>
      <c r="H10" s="32">
        <f t="shared" si="6"/>
        <v>1800</v>
      </c>
      <c r="I10" s="32">
        <f t="shared" si="6"/>
        <v>2200</v>
      </c>
      <c r="J10" s="32">
        <f t="shared" si="6"/>
        <v>2500</v>
      </c>
      <c r="K10" s="32">
        <f t="shared" si="6"/>
        <v>2400</v>
      </c>
      <c r="L10" s="32">
        <f t="shared" si="6"/>
        <v>2000</v>
      </c>
      <c r="M10" s="32">
        <f t="shared" si="6"/>
        <v>1600</v>
      </c>
      <c r="N10" s="32">
        <f t="shared" si="6"/>
        <v>1200</v>
      </c>
      <c r="O10" s="32">
        <f t="shared" si="6"/>
        <v>800</v>
      </c>
    </row>
    <row r="11" spans="1:21" s="12" customFormat="1" x14ac:dyDescent="0.4">
      <c r="C11" s="10"/>
      <c r="D11" s="13"/>
      <c r="E11" s="11"/>
      <c r="F11" s="11"/>
      <c r="G11" s="11"/>
      <c r="H11" s="11"/>
      <c r="I11" s="11"/>
      <c r="J11" s="11"/>
      <c r="K11" s="11"/>
      <c r="L11" s="11"/>
      <c r="M11" s="11"/>
      <c r="N11" s="11"/>
      <c r="O11" s="11"/>
    </row>
    <row r="12" spans="1:21" x14ac:dyDescent="0.4">
      <c r="A12" s="23">
        <v>3000</v>
      </c>
      <c r="B12"/>
      <c r="C12" s="3" t="s">
        <v>16</v>
      </c>
      <c r="D12" s="30">
        <f>MAX(D10-D2,0)</f>
        <v>500</v>
      </c>
      <c r="E12" s="30">
        <f>MAX(E10-E2,0)</f>
        <v>400</v>
      </c>
      <c r="F12" s="30">
        <f t="shared" ref="F12:O12" si="7">MAX(F10-F2,0)</f>
        <v>200</v>
      </c>
      <c r="G12" s="30">
        <f t="shared" si="7"/>
        <v>0</v>
      </c>
      <c r="H12" s="30">
        <f t="shared" si="7"/>
        <v>0</v>
      </c>
      <c r="I12" s="30">
        <f t="shared" si="7"/>
        <v>0</v>
      </c>
      <c r="J12" s="30">
        <f t="shared" si="7"/>
        <v>0</v>
      </c>
      <c r="K12" s="30">
        <f t="shared" si="7"/>
        <v>0</v>
      </c>
      <c r="L12" s="30">
        <f t="shared" si="7"/>
        <v>0</v>
      </c>
      <c r="M12" s="30">
        <f t="shared" si="7"/>
        <v>0</v>
      </c>
      <c r="N12" s="30">
        <f t="shared" si="7"/>
        <v>0</v>
      </c>
      <c r="O12" s="30">
        <f t="shared" si="7"/>
        <v>0</v>
      </c>
    </row>
    <row r="13" spans="1:21" s="12" customFormat="1" x14ac:dyDescent="0.4">
      <c r="C13" s="10"/>
      <c r="D13" s="11"/>
      <c r="E13" s="11"/>
      <c r="F13" s="11"/>
      <c r="G13" s="11"/>
      <c r="H13" s="11"/>
      <c r="I13" s="11"/>
      <c r="J13" s="11"/>
      <c r="K13" s="11"/>
      <c r="L13" s="11"/>
      <c r="M13" s="11"/>
      <c r="N13" s="11"/>
      <c r="O13" s="11"/>
    </row>
    <row r="14" spans="1:21" x14ac:dyDescent="0.4">
      <c r="A14" s="34">
        <v>30</v>
      </c>
      <c r="B14"/>
      <c r="C14" s="4" t="s">
        <v>17</v>
      </c>
      <c r="D14" s="39">
        <f>$A$14</f>
        <v>30</v>
      </c>
      <c r="E14" s="39">
        <f t="shared" ref="E14:O14" si="8">$A$14</f>
        <v>30</v>
      </c>
      <c r="F14" s="39">
        <f t="shared" si="8"/>
        <v>30</v>
      </c>
      <c r="G14" s="39">
        <f t="shared" si="8"/>
        <v>30</v>
      </c>
      <c r="H14" s="39">
        <f t="shared" si="8"/>
        <v>30</v>
      </c>
      <c r="I14" s="39">
        <f t="shared" si="8"/>
        <v>30</v>
      </c>
      <c r="J14" s="39">
        <f t="shared" si="8"/>
        <v>30</v>
      </c>
      <c r="K14" s="39">
        <f t="shared" si="8"/>
        <v>30</v>
      </c>
      <c r="L14" s="39">
        <f t="shared" si="8"/>
        <v>30</v>
      </c>
      <c r="M14" s="39">
        <f t="shared" si="8"/>
        <v>30</v>
      </c>
      <c r="N14" s="39">
        <f t="shared" si="8"/>
        <v>30</v>
      </c>
      <c r="O14" s="39">
        <f t="shared" si="8"/>
        <v>30</v>
      </c>
    </row>
    <row r="15" spans="1:21" x14ac:dyDescent="0.4">
      <c r="A15" s="22">
        <v>50</v>
      </c>
      <c r="B15"/>
      <c r="C15" s="3" t="s">
        <v>13</v>
      </c>
      <c r="D15" s="25">
        <f>D21*$A$15</f>
        <v>1500</v>
      </c>
      <c r="E15" s="25">
        <f>E21*$A$15</f>
        <v>1500</v>
      </c>
      <c r="F15" s="25">
        <f t="shared" ref="F15:O15" si="9">F21*$A$15</f>
        <v>1500</v>
      </c>
      <c r="G15" s="25">
        <f t="shared" si="9"/>
        <v>1500</v>
      </c>
      <c r="H15" s="25">
        <f t="shared" si="9"/>
        <v>1500</v>
      </c>
      <c r="I15" s="25">
        <f t="shared" si="9"/>
        <v>1500</v>
      </c>
      <c r="J15" s="25">
        <f t="shared" si="9"/>
        <v>1500</v>
      </c>
      <c r="K15" s="25">
        <f t="shared" si="9"/>
        <v>1500</v>
      </c>
      <c r="L15" s="25">
        <f t="shared" si="9"/>
        <v>1500</v>
      </c>
      <c r="M15" s="25">
        <f t="shared" si="9"/>
        <v>1500</v>
      </c>
      <c r="N15" s="25">
        <f t="shared" si="9"/>
        <v>1200</v>
      </c>
      <c r="O15" s="25">
        <f t="shared" si="9"/>
        <v>1000</v>
      </c>
    </row>
    <row r="16" spans="1:21" x14ac:dyDescent="0.4">
      <c r="A16" s="40">
        <v>0.25</v>
      </c>
      <c r="B16"/>
      <c r="C16" s="3" t="s">
        <v>14</v>
      </c>
      <c r="D16" s="26">
        <f>IF((D15+$A$16*D15)&lt;=$A$4,$A$16*D15,MAX($A$4-D15,0))</f>
        <v>0</v>
      </c>
      <c r="E16" s="26">
        <f t="shared" ref="E16:O16" si="10">IF((E15+$A$16*E15)&lt;=$A$4,$A$16*E15,MAX($A$4-E15,0))</f>
        <v>0</v>
      </c>
      <c r="F16" s="26">
        <f t="shared" si="10"/>
        <v>0</v>
      </c>
      <c r="G16" s="26">
        <f t="shared" si="10"/>
        <v>0</v>
      </c>
      <c r="H16" s="26">
        <f t="shared" si="10"/>
        <v>0</v>
      </c>
      <c r="I16" s="26">
        <f t="shared" si="10"/>
        <v>0</v>
      </c>
      <c r="J16" s="26">
        <f t="shared" si="10"/>
        <v>0</v>
      </c>
      <c r="K16" s="26">
        <f t="shared" si="10"/>
        <v>0</v>
      </c>
      <c r="L16" s="26">
        <f t="shared" si="10"/>
        <v>0</v>
      </c>
      <c r="M16" s="26">
        <f t="shared" si="10"/>
        <v>0</v>
      </c>
      <c r="N16" s="26">
        <f t="shared" si="10"/>
        <v>300</v>
      </c>
      <c r="O16" s="26">
        <f t="shared" si="10"/>
        <v>250</v>
      </c>
    </row>
    <row r="17" spans="1:18" x14ac:dyDescent="0.4">
      <c r="A17" s="22">
        <v>20</v>
      </c>
      <c r="B17"/>
      <c r="C17" s="3" t="s">
        <v>31</v>
      </c>
      <c r="D17" s="26">
        <f>A17</f>
        <v>20</v>
      </c>
      <c r="E17" s="26">
        <f>D21</f>
        <v>30</v>
      </c>
      <c r="F17" s="26">
        <f t="shared" ref="F17:O17" si="11">E21</f>
        <v>30</v>
      </c>
      <c r="G17" s="26">
        <f t="shared" si="11"/>
        <v>30</v>
      </c>
      <c r="H17" s="26">
        <f t="shared" si="11"/>
        <v>30</v>
      </c>
      <c r="I17" s="26">
        <f t="shared" si="11"/>
        <v>30</v>
      </c>
      <c r="J17" s="26">
        <f t="shared" si="11"/>
        <v>30</v>
      </c>
      <c r="K17" s="26">
        <f t="shared" si="11"/>
        <v>30</v>
      </c>
      <c r="L17" s="26">
        <f t="shared" si="11"/>
        <v>30</v>
      </c>
      <c r="M17" s="26">
        <f t="shared" si="11"/>
        <v>30</v>
      </c>
      <c r="N17" s="26">
        <f t="shared" si="11"/>
        <v>30</v>
      </c>
      <c r="O17" s="26">
        <f t="shared" si="11"/>
        <v>24</v>
      </c>
    </row>
    <row r="18" spans="1:18" x14ac:dyDescent="0.4">
      <c r="C18" s="3" t="s">
        <v>30</v>
      </c>
      <c r="D18" s="26">
        <f>IF(D4/$A$15&gt;=$A$14,$A$14,D4/$A$15)</f>
        <v>30</v>
      </c>
      <c r="E18" s="26">
        <f t="shared" ref="E18:O18" si="12">IF(E4/$A$15&gt;=$A$14,$A$14,E4/$A$15)</f>
        <v>30</v>
      </c>
      <c r="F18" s="26">
        <f t="shared" si="12"/>
        <v>30</v>
      </c>
      <c r="G18" s="26">
        <f t="shared" si="12"/>
        <v>30</v>
      </c>
      <c r="H18" s="26">
        <f t="shared" si="12"/>
        <v>30</v>
      </c>
      <c r="I18" s="26">
        <f t="shared" si="12"/>
        <v>30</v>
      </c>
      <c r="J18" s="26">
        <f t="shared" si="12"/>
        <v>30</v>
      </c>
      <c r="K18" s="26">
        <f t="shared" si="12"/>
        <v>30</v>
      </c>
      <c r="L18" s="26">
        <f t="shared" si="12"/>
        <v>30</v>
      </c>
      <c r="M18" s="26">
        <f t="shared" si="12"/>
        <v>30</v>
      </c>
      <c r="N18" s="26">
        <f t="shared" si="12"/>
        <v>24</v>
      </c>
      <c r="O18" s="26">
        <f t="shared" si="12"/>
        <v>16</v>
      </c>
      <c r="Q18" s="12"/>
    </row>
    <row r="19" spans="1:18" x14ac:dyDescent="0.4">
      <c r="B19"/>
      <c r="C19" s="3" t="s">
        <v>18</v>
      </c>
      <c r="D19" s="26">
        <f>MAX(D18-D17,0)</f>
        <v>10</v>
      </c>
      <c r="E19" s="26">
        <f t="shared" ref="E19:O19" si="13">MAX(E18-E17,0)</f>
        <v>0</v>
      </c>
      <c r="F19" s="26">
        <f t="shared" si="13"/>
        <v>0</v>
      </c>
      <c r="G19" s="26">
        <f t="shared" si="13"/>
        <v>0</v>
      </c>
      <c r="H19" s="26">
        <f t="shared" si="13"/>
        <v>0</v>
      </c>
      <c r="I19" s="26">
        <f t="shared" si="13"/>
        <v>0</v>
      </c>
      <c r="J19" s="26">
        <f t="shared" si="13"/>
        <v>0</v>
      </c>
      <c r="K19" s="26">
        <f t="shared" si="13"/>
        <v>0</v>
      </c>
      <c r="L19" s="26">
        <f t="shared" si="13"/>
        <v>0</v>
      </c>
      <c r="M19" s="26">
        <f t="shared" si="13"/>
        <v>0</v>
      </c>
      <c r="N19" s="26">
        <f t="shared" si="13"/>
        <v>0</v>
      </c>
      <c r="O19" s="26">
        <f t="shared" si="13"/>
        <v>0</v>
      </c>
      <c r="Q19" s="12"/>
    </row>
    <row r="20" spans="1:18" x14ac:dyDescent="0.4">
      <c r="B20"/>
      <c r="C20" s="1" t="s">
        <v>19</v>
      </c>
      <c r="D20" s="27">
        <f t="shared" ref="D20:N20" si="14">IF(D18&gt;=$A$17,MAX(D17-D18,0),D17-$A$17)</f>
        <v>0</v>
      </c>
      <c r="E20" s="27">
        <f t="shared" si="14"/>
        <v>0</v>
      </c>
      <c r="F20" s="27">
        <f t="shared" si="14"/>
        <v>0</v>
      </c>
      <c r="G20" s="27">
        <f t="shared" si="14"/>
        <v>0</v>
      </c>
      <c r="H20" s="27">
        <f t="shared" si="14"/>
        <v>0</v>
      </c>
      <c r="I20" s="27">
        <f t="shared" si="14"/>
        <v>0</v>
      </c>
      <c r="J20" s="27">
        <f t="shared" si="14"/>
        <v>0</v>
      </c>
      <c r="K20" s="27">
        <f t="shared" si="14"/>
        <v>0</v>
      </c>
      <c r="L20" s="27">
        <f t="shared" si="14"/>
        <v>0</v>
      </c>
      <c r="M20" s="27">
        <f t="shared" si="14"/>
        <v>0</v>
      </c>
      <c r="N20" s="27">
        <f t="shared" si="14"/>
        <v>6</v>
      </c>
      <c r="O20" s="27">
        <f>IF(O18&gt;=$A$17,MAX(O17-O18,0),O17-$A$17)</f>
        <v>4</v>
      </c>
      <c r="Q20" s="41"/>
      <c r="R20" s="41"/>
    </row>
    <row r="21" spans="1:18" x14ac:dyDescent="0.4">
      <c r="B21"/>
      <c r="C21" s="1" t="s">
        <v>20</v>
      </c>
      <c r="D21" s="27">
        <f t="shared" ref="D21:O21" si="15">D17+D19-D20</f>
        <v>30</v>
      </c>
      <c r="E21" s="27">
        <f t="shared" si="15"/>
        <v>30</v>
      </c>
      <c r="F21" s="27">
        <f t="shared" si="15"/>
        <v>30</v>
      </c>
      <c r="G21" s="27">
        <f t="shared" si="15"/>
        <v>30</v>
      </c>
      <c r="H21" s="27">
        <f t="shared" si="15"/>
        <v>30</v>
      </c>
      <c r="I21" s="27">
        <f t="shared" si="15"/>
        <v>30</v>
      </c>
      <c r="J21" s="27">
        <f t="shared" si="15"/>
        <v>30</v>
      </c>
      <c r="K21" s="27">
        <f t="shared" si="15"/>
        <v>30</v>
      </c>
      <c r="L21" s="27">
        <f t="shared" si="15"/>
        <v>30</v>
      </c>
      <c r="M21" s="27">
        <f t="shared" si="15"/>
        <v>30</v>
      </c>
      <c r="N21" s="27">
        <f t="shared" si="15"/>
        <v>24</v>
      </c>
      <c r="O21" s="27">
        <f t="shared" si="15"/>
        <v>20</v>
      </c>
      <c r="Q21" s="12"/>
    </row>
    <row r="22" spans="1:18" x14ac:dyDescent="0.4">
      <c r="B22"/>
      <c r="Q22" s="12"/>
    </row>
    <row r="23" spans="1:18" x14ac:dyDescent="0.4">
      <c r="B23"/>
      <c r="C23" s="9" t="s">
        <v>21</v>
      </c>
    </row>
    <row r="24" spans="1:18" x14ac:dyDescent="0.4">
      <c r="A24" s="20">
        <v>150</v>
      </c>
      <c r="B24"/>
      <c r="C24" s="5" t="s">
        <v>13</v>
      </c>
      <c r="D24" s="33">
        <f t="shared" ref="D24:O24" si="16">D5*$A$24</f>
        <v>225000</v>
      </c>
      <c r="E24" s="33">
        <f t="shared" si="16"/>
        <v>150000</v>
      </c>
      <c r="F24" s="33">
        <f t="shared" si="16"/>
        <v>165000</v>
      </c>
      <c r="G24" s="33">
        <f t="shared" si="16"/>
        <v>195000</v>
      </c>
      <c r="H24" s="33">
        <f t="shared" si="16"/>
        <v>225000</v>
      </c>
      <c r="I24" s="33">
        <f t="shared" si="16"/>
        <v>225000</v>
      </c>
      <c r="J24" s="33">
        <f t="shared" si="16"/>
        <v>225000</v>
      </c>
      <c r="K24" s="33">
        <f t="shared" si="16"/>
        <v>225000</v>
      </c>
      <c r="L24" s="33">
        <f t="shared" si="16"/>
        <v>225000</v>
      </c>
      <c r="M24" s="33">
        <f t="shared" si="16"/>
        <v>225000</v>
      </c>
      <c r="N24" s="33">
        <f t="shared" si="16"/>
        <v>180000</v>
      </c>
      <c r="O24" s="33">
        <f t="shared" si="16"/>
        <v>120000</v>
      </c>
    </row>
    <row r="25" spans="1:18" x14ac:dyDescent="0.4">
      <c r="A25" s="20">
        <v>50</v>
      </c>
      <c r="B25"/>
      <c r="C25" s="5" t="s">
        <v>25</v>
      </c>
      <c r="D25" s="33">
        <f t="shared" ref="D25:O25" si="17">(D5+D6)*$A$25</f>
        <v>75000</v>
      </c>
      <c r="E25" s="33">
        <f t="shared" si="17"/>
        <v>50000</v>
      </c>
      <c r="F25" s="33">
        <f t="shared" si="17"/>
        <v>55000</v>
      </c>
      <c r="G25" s="33">
        <f t="shared" si="17"/>
        <v>65000</v>
      </c>
      <c r="H25" s="33">
        <f t="shared" si="17"/>
        <v>75000</v>
      </c>
      <c r="I25" s="33">
        <f t="shared" si="17"/>
        <v>75000</v>
      </c>
      <c r="J25" s="33">
        <f t="shared" si="17"/>
        <v>75000</v>
      </c>
      <c r="K25" s="33">
        <f t="shared" si="17"/>
        <v>75000</v>
      </c>
      <c r="L25" s="33">
        <f t="shared" si="17"/>
        <v>75000</v>
      </c>
      <c r="M25" s="33">
        <f t="shared" si="17"/>
        <v>75000</v>
      </c>
      <c r="N25" s="33">
        <f t="shared" si="17"/>
        <v>60000</v>
      </c>
      <c r="O25" s="33">
        <f t="shared" si="17"/>
        <v>40000</v>
      </c>
    </row>
    <row r="26" spans="1:18" x14ac:dyDescent="0.4">
      <c r="A26" s="18">
        <v>200</v>
      </c>
      <c r="B26"/>
      <c r="C26" s="5" t="s">
        <v>14</v>
      </c>
      <c r="D26" s="33">
        <f t="shared" ref="D26:O26" si="18">$A$26*D6</f>
        <v>0</v>
      </c>
      <c r="E26" s="33">
        <f t="shared" si="18"/>
        <v>0</v>
      </c>
      <c r="F26" s="33">
        <f t="shared" si="18"/>
        <v>0</v>
      </c>
      <c r="G26" s="33">
        <f t="shared" si="18"/>
        <v>0</v>
      </c>
      <c r="H26" s="33">
        <f t="shared" si="18"/>
        <v>0</v>
      </c>
      <c r="I26" s="33">
        <f t="shared" si="18"/>
        <v>0</v>
      </c>
      <c r="J26" s="33">
        <f t="shared" si="18"/>
        <v>0</v>
      </c>
      <c r="K26" s="33">
        <f t="shared" si="18"/>
        <v>0</v>
      </c>
      <c r="L26" s="33">
        <f t="shared" si="18"/>
        <v>0</v>
      </c>
      <c r="M26" s="33">
        <f t="shared" si="18"/>
        <v>0</v>
      </c>
      <c r="N26" s="33">
        <f t="shared" si="18"/>
        <v>0</v>
      </c>
      <c r="O26" s="33">
        <f t="shared" si="18"/>
        <v>0</v>
      </c>
    </row>
    <row r="27" spans="1:18" x14ac:dyDescent="0.4">
      <c r="A27" s="20">
        <v>400</v>
      </c>
      <c r="B27"/>
      <c r="C27" s="5" t="s">
        <v>28</v>
      </c>
      <c r="D27" s="33">
        <f t="shared" ref="D27:O27" si="19">D8*$A$27</f>
        <v>0</v>
      </c>
      <c r="E27" s="33">
        <f t="shared" si="19"/>
        <v>0</v>
      </c>
      <c r="F27" s="33">
        <f t="shared" si="19"/>
        <v>0</v>
      </c>
      <c r="G27" s="33">
        <f t="shared" si="19"/>
        <v>0</v>
      </c>
      <c r="H27" s="33">
        <f t="shared" si="19"/>
        <v>120000</v>
      </c>
      <c r="I27" s="33">
        <f t="shared" si="19"/>
        <v>280000</v>
      </c>
      <c r="J27" s="33">
        <f t="shared" si="19"/>
        <v>400000</v>
      </c>
      <c r="K27" s="33">
        <f t="shared" si="19"/>
        <v>360000</v>
      </c>
      <c r="L27" s="33">
        <f t="shared" si="19"/>
        <v>200000</v>
      </c>
      <c r="M27" s="33">
        <f t="shared" si="19"/>
        <v>40000</v>
      </c>
      <c r="N27" s="33">
        <f t="shared" si="19"/>
        <v>0</v>
      </c>
      <c r="O27" s="33">
        <f t="shared" si="19"/>
        <v>0</v>
      </c>
    </row>
    <row r="28" spans="1:18" x14ac:dyDescent="0.4">
      <c r="A28" s="2">
        <v>25</v>
      </c>
      <c r="B28"/>
      <c r="C28" s="5" t="s">
        <v>22</v>
      </c>
      <c r="D28" s="33">
        <f t="shared" ref="D28:O28" si="20">D12*$A$28</f>
        <v>12500</v>
      </c>
      <c r="E28" s="33">
        <f t="shared" si="20"/>
        <v>10000</v>
      </c>
      <c r="F28" s="33">
        <f t="shared" si="20"/>
        <v>5000</v>
      </c>
      <c r="G28" s="33">
        <f t="shared" si="20"/>
        <v>0</v>
      </c>
      <c r="H28" s="33">
        <f t="shared" si="20"/>
        <v>0</v>
      </c>
      <c r="I28" s="33">
        <f t="shared" si="20"/>
        <v>0</v>
      </c>
      <c r="J28" s="33">
        <f t="shared" si="20"/>
        <v>0</v>
      </c>
      <c r="K28" s="33">
        <f t="shared" si="20"/>
        <v>0</v>
      </c>
      <c r="L28" s="33">
        <f t="shared" si="20"/>
        <v>0</v>
      </c>
      <c r="M28" s="33">
        <f t="shared" si="20"/>
        <v>0</v>
      </c>
      <c r="N28" s="33">
        <f t="shared" si="20"/>
        <v>0</v>
      </c>
      <c r="O28" s="33">
        <f t="shared" si="20"/>
        <v>0</v>
      </c>
    </row>
    <row r="29" spans="1:18" x14ac:dyDescent="0.4">
      <c r="A29" s="20">
        <v>1000</v>
      </c>
      <c r="B29"/>
      <c r="C29" s="5" t="s">
        <v>23</v>
      </c>
      <c r="D29" s="33">
        <f t="shared" ref="D29:O29" si="21">D19*$A$29+$A$30*D20</f>
        <v>10000</v>
      </c>
      <c r="E29" s="33">
        <f t="shared" si="21"/>
        <v>0</v>
      </c>
      <c r="F29" s="33">
        <f t="shared" si="21"/>
        <v>0</v>
      </c>
      <c r="G29" s="33">
        <f t="shared" si="21"/>
        <v>0</v>
      </c>
      <c r="H29" s="33">
        <f t="shared" si="21"/>
        <v>0</v>
      </c>
      <c r="I29" s="33">
        <f t="shared" si="21"/>
        <v>0</v>
      </c>
      <c r="J29" s="33">
        <f t="shared" si="21"/>
        <v>0</v>
      </c>
      <c r="K29" s="33">
        <f t="shared" si="21"/>
        <v>0</v>
      </c>
      <c r="L29" s="33">
        <f t="shared" si="21"/>
        <v>0</v>
      </c>
      <c r="M29" s="33">
        <f t="shared" si="21"/>
        <v>0</v>
      </c>
      <c r="N29" s="33">
        <f t="shared" si="21"/>
        <v>3000</v>
      </c>
      <c r="O29" s="33">
        <f t="shared" si="21"/>
        <v>2000</v>
      </c>
    </row>
    <row r="30" spans="1:18" x14ac:dyDescent="0.4">
      <c r="A30" s="20">
        <v>500</v>
      </c>
      <c r="B30"/>
      <c r="C30" s="5" t="s">
        <v>15</v>
      </c>
      <c r="D30" s="33">
        <f t="shared" ref="D30:O30" si="22">D9*$A$24</f>
        <v>0</v>
      </c>
      <c r="E30" s="33">
        <f t="shared" si="22"/>
        <v>0</v>
      </c>
      <c r="F30" s="33">
        <f t="shared" si="22"/>
        <v>0</v>
      </c>
      <c r="G30" s="33">
        <f t="shared" si="22"/>
        <v>0</v>
      </c>
      <c r="H30" s="33">
        <f t="shared" si="22"/>
        <v>0</v>
      </c>
      <c r="I30" s="33">
        <f t="shared" si="22"/>
        <v>0</v>
      </c>
      <c r="J30" s="33">
        <f t="shared" si="22"/>
        <v>0</v>
      </c>
      <c r="K30" s="33">
        <f t="shared" si="22"/>
        <v>0</v>
      </c>
      <c r="L30" s="33">
        <f t="shared" si="22"/>
        <v>0</v>
      </c>
      <c r="M30" s="33">
        <f t="shared" si="22"/>
        <v>0</v>
      </c>
      <c r="N30" s="33">
        <f t="shared" si="22"/>
        <v>0</v>
      </c>
      <c r="O30" s="33">
        <f t="shared" si="22"/>
        <v>30000</v>
      </c>
    </row>
    <row r="31" spans="1:18" x14ac:dyDescent="0.4">
      <c r="B31"/>
      <c r="C31" s="5" t="s">
        <v>24</v>
      </c>
      <c r="D31" s="33">
        <f>SUM(D24:D30)</f>
        <v>322500</v>
      </c>
      <c r="E31" s="33">
        <f t="shared" ref="E31:O31" si="23">SUM(E24:E30)</f>
        <v>210000</v>
      </c>
      <c r="F31" s="33">
        <f t="shared" si="23"/>
        <v>225000</v>
      </c>
      <c r="G31" s="33">
        <f t="shared" si="23"/>
        <v>260000</v>
      </c>
      <c r="H31" s="33">
        <f t="shared" si="23"/>
        <v>420000</v>
      </c>
      <c r="I31" s="33">
        <f t="shared" si="23"/>
        <v>580000</v>
      </c>
      <c r="J31" s="33">
        <f t="shared" si="23"/>
        <v>700000</v>
      </c>
      <c r="K31" s="33">
        <f t="shared" si="23"/>
        <v>660000</v>
      </c>
      <c r="L31" s="33">
        <f t="shared" si="23"/>
        <v>500000</v>
      </c>
      <c r="M31" s="33">
        <f t="shared" si="23"/>
        <v>340000</v>
      </c>
      <c r="N31" s="33">
        <f t="shared" si="23"/>
        <v>243000</v>
      </c>
      <c r="O31" s="33">
        <f t="shared" si="23"/>
        <v>192000</v>
      </c>
    </row>
    <row r="32" spans="1:18" x14ac:dyDescent="0.4">
      <c r="B32"/>
      <c r="C32" s="37">
        <f>SUM(D31:O31)</f>
        <v>4652500</v>
      </c>
      <c r="E32" s="38"/>
      <c r="F32" s="36"/>
      <c r="G32" s="36"/>
      <c r="H32" s="35"/>
    </row>
  </sheetData>
  <mergeCells count="1">
    <mergeCell ref="Q1:U8"/>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5"/>
  <sheetViews>
    <sheetView workbookViewId="0">
      <selection activeCell="C26" sqref="C26"/>
    </sheetView>
  </sheetViews>
  <sheetFormatPr defaultRowHeight="14.6" x14ac:dyDescent="0.4"/>
  <cols>
    <col min="2" max="4" width="13.3828125" bestFit="1" customWidth="1"/>
  </cols>
  <sheetData>
    <row r="1" spans="1:7" x14ac:dyDescent="0.4">
      <c r="A1" s="16" t="s">
        <v>29</v>
      </c>
      <c r="B1" s="16"/>
      <c r="C1" s="16"/>
      <c r="D1" s="16"/>
      <c r="E1" s="17"/>
      <c r="F1" s="17"/>
      <c r="G1" s="17"/>
    </row>
    <row r="23" spans="2:4" x14ac:dyDescent="0.4">
      <c r="B23" s="43">
        <f>'Agg Planning LEVEL Gr.Mill'!C32</f>
        <v>5068750</v>
      </c>
      <c r="C23" s="43">
        <f>'Agg Planning CHASE  Gr.Mills'!C31</f>
        <v>4597000</v>
      </c>
      <c r="D23" s="43">
        <f>'Agg Planning MIXED Gr.Mill'!C32</f>
        <v>4652500</v>
      </c>
    </row>
    <row r="24" spans="2:4" x14ac:dyDescent="0.4">
      <c r="C24" s="43">
        <f>B23-C23</f>
        <v>471750</v>
      </c>
    </row>
    <row r="25" spans="2:4" x14ac:dyDescent="0.4">
      <c r="C25" s="43">
        <f>D23-C23</f>
        <v>55500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Agg Planning LEVEL Gr.Mill</vt:lpstr>
      <vt:lpstr>Agg Planning CHASE  Gr.Mills</vt:lpstr>
      <vt:lpstr>Agg Planning MIXED Gr.Mill</vt:lpstr>
      <vt:lpstr>Graph</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hblowell</dc:creator>
  <cp:lastModifiedBy>Risto Rushford</cp:lastModifiedBy>
  <dcterms:created xsi:type="dcterms:W3CDTF">2016-10-19T04:40:04Z</dcterms:created>
  <dcterms:modified xsi:type="dcterms:W3CDTF">2020-12-18T09:57:52Z</dcterms:modified>
</cp:coreProperties>
</file>