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GSCM\"/>
    </mc:Choice>
  </mc:AlternateContent>
  <xr:revisionPtr revIDLastSave="0" documentId="8_{E124683E-15FA-45FC-B657-3334F4D629BA}" xr6:coauthVersionLast="45" xr6:coauthVersionMax="45" xr10:uidLastSave="{00000000-0000-0000-0000-000000000000}"/>
  <bookViews>
    <workbookView xWindow="5083" yWindow="8263" windowWidth="24686" windowHeight="13148" firstSheet="5" activeTab="13" xr2:uid="{00000000-000D-0000-FFFF-FFFF00000000}"/>
  </bookViews>
  <sheets>
    <sheet name="Confidence" sheetId="16" r:id="rId1"/>
    <sheet name="Hypothesis8" sheetId="15" r:id="rId2"/>
    <sheet name="Hypothesis7" sheetId="14" r:id="rId3"/>
    <sheet name="Hypothesis6" sheetId="13" r:id="rId4"/>
    <sheet name="Hypothesis5" sheetId="12" r:id="rId5"/>
    <sheet name="Hypothesis4" sheetId="10" r:id="rId6"/>
    <sheet name="Hypothesis3" sheetId="9" r:id="rId7"/>
    <sheet name="Hypothesis2" sheetId="8" r:id="rId8"/>
    <sheet name="Hypothesis" sheetId="7" r:id="rId9"/>
    <sheet name="DataCopy" sheetId="6" r:id="rId10"/>
    <sheet name="CompleteStatistics" sheetId="5" r:id="rId11"/>
    <sheet name="ASFData" sheetId="3" r:id="rId12"/>
    <sheet name="TukeyKramer" sheetId="4" r:id="rId13"/>
    <sheet name="ANOVA" sheetId="2" r:id="rId14"/>
    <sheet name="Sheet1" sheetId="1" r:id="rId15"/>
  </sheets>
  <definedNames>
    <definedName name="_scenchg1" localSheetId="8" hidden="1">Hypothesis!$B$5</definedName>
    <definedName name="_scenchg1" localSheetId="7" hidden="1">Hypothesis2!$B$5</definedName>
    <definedName name="_scenchg1" localSheetId="6" hidden="1">Hypothesis3!$B$5</definedName>
    <definedName name="_scenchg1" localSheetId="5" hidden="1">Hypothesis4!$B$5</definedName>
    <definedName name="scen_change" localSheetId="8" hidden="1">Hypothesis!$B$5</definedName>
    <definedName name="scen_change" localSheetId="7" hidden="1">Hypothesis2!$B$5</definedName>
    <definedName name="scen_change" localSheetId="6" hidden="1">Hypothesis3!$B$5</definedName>
    <definedName name="scen_change" localSheetId="5" hidden="1">Hypothesis4!$B$5</definedName>
    <definedName name="scen_name1" localSheetId="8" hidden="1">"Original Data"</definedName>
    <definedName name="scen_name1" localSheetId="7" hidden="1">"Original Data"</definedName>
    <definedName name="scen_name1" localSheetId="6" hidden="1">"Original Data"</definedName>
    <definedName name="scen_name1" localSheetId="5" hidden="1">"Original Data"</definedName>
    <definedName name="scen_name2" localSheetId="8" hidden="1">"What if example, section 7.11.1"</definedName>
    <definedName name="scen_name2" localSheetId="7" hidden="1">"What if example, section 7.11.1"</definedName>
    <definedName name="scen_name2" localSheetId="6" hidden="1">"What if example, section 7.11.1"</definedName>
    <definedName name="scen_name2" localSheetId="5" hidden="1">"What if example, section 7.11.1"</definedName>
    <definedName name="scen_num" localSheetId="8" hidden="1">2</definedName>
    <definedName name="scen_num" localSheetId="7" hidden="1">2</definedName>
    <definedName name="scen_num" localSheetId="6" hidden="1">2</definedName>
    <definedName name="scen_num" localSheetId="5" hidden="1">2</definedName>
    <definedName name="scen_user1" localSheetId="8" hidden="1">"Levine, Berenson, &amp; Pellissier"</definedName>
    <definedName name="scen_user1" localSheetId="7" hidden="1">"Levine, Berenson, &amp; Pellissier"</definedName>
    <definedName name="scen_user1" localSheetId="6" hidden="1">"Levine, Berenson, &amp; Pellissier"</definedName>
    <definedName name="scen_user1" localSheetId="5" hidden="1">"Levine, Berenson, &amp; Pellissier"</definedName>
    <definedName name="scen_user2" localSheetId="8" hidden="1">"Levine, Berenson, &amp; Pellissier"</definedName>
    <definedName name="scen_user2" localSheetId="7" hidden="1">"Levine, Berenson, &amp; Pellissier"</definedName>
    <definedName name="scen_user2" localSheetId="6" hidden="1">"Levine, Berenson, &amp; Pellissier"</definedName>
    <definedName name="scen_user2" localSheetId="5" hidden="1">"Levine, Berenson, &amp; Pellissier"</definedName>
    <definedName name="scen_value1" localSheetId="8" hidden="1">{"15"}</definedName>
    <definedName name="scen_value1" localSheetId="7" hidden="1">{"15"}</definedName>
    <definedName name="scen_value1" localSheetId="6" hidden="1">{"15"}</definedName>
    <definedName name="scen_value1" localSheetId="5" hidden="1">{"15"}</definedName>
    <definedName name="scen_value2" localSheetId="8" hidden="1">{"10"}</definedName>
    <definedName name="scen_value2" localSheetId="7" hidden="1">{"10"}</definedName>
    <definedName name="scen_value2" localSheetId="6" hidden="1">{"10"}</definedName>
    <definedName name="scen_value2" localSheetId="5" hidden="1">{"10"}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6" l="1"/>
  <c r="B11" i="16"/>
  <c r="B15" i="16"/>
  <c r="B14" i="16"/>
  <c r="B10" i="16"/>
  <c r="B9" i="16"/>
  <c r="B9" i="15"/>
  <c r="B11" i="15"/>
  <c r="B16" i="15"/>
  <c r="A17" i="15"/>
  <c r="B10" i="15"/>
  <c r="B15" i="15"/>
  <c r="B14" i="15"/>
  <c r="B9" i="14"/>
  <c r="B11" i="14"/>
  <c r="B16" i="14"/>
  <c r="A17" i="14"/>
  <c r="B10" i="14"/>
  <c r="B15" i="14"/>
  <c r="B14" i="14"/>
  <c r="B9" i="13"/>
  <c r="B11" i="13"/>
  <c r="B16" i="13"/>
  <c r="A17" i="13"/>
  <c r="B10" i="13"/>
  <c r="B15" i="13"/>
  <c r="B14" i="13"/>
  <c r="B9" i="12"/>
  <c r="B11" i="12"/>
  <c r="B16" i="12"/>
  <c r="A17" i="12"/>
  <c r="B10" i="12"/>
  <c r="B15" i="12"/>
  <c r="B14" i="12"/>
  <c r="B10" i="10"/>
  <c r="B11" i="10"/>
  <c r="B16" i="10"/>
  <c r="A17" i="10"/>
  <c r="B15" i="10"/>
  <c r="B14" i="10"/>
  <c r="B10" i="9"/>
  <c r="B11" i="9"/>
  <c r="B16" i="9"/>
  <c r="A17" i="9"/>
  <c r="B15" i="9"/>
  <c r="B14" i="9"/>
  <c r="B10" i="8"/>
  <c r="B11" i="8"/>
  <c r="B16" i="8"/>
  <c r="A17" i="8"/>
  <c r="B15" i="8"/>
  <c r="B14" i="8"/>
  <c r="B10" i="7"/>
  <c r="B11" i="7"/>
  <c r="B16" i="7"/>
  <c r="A17" i="7"/>
  <c r="B15" i="7"/>
  <c r="B14" i="7"/>
  <c r="E10" i="5"/>
  <c r="E14" i="5"/>
  <c r="E15" i="5"/>
  <c r="E13" i="5"/>
  <c r="E12" i="5"/>
  <c r="E3" i="5"/>
  <c r="E11" i="5"/>
  <c r="E9" i="5"/>
  <c r="E7" i="5"/>
  <c r="E6" i="5"/>
  <c r="E8" i="5"/>
  <c r="E5" i="5"/>
  <c r="E4" i="5"/>
  <c r="D10" i="5"/>
  <c r="D14" i="5"/>
  <c r="D15" i="5"/>
  <c r="D13" i="5"/>
  <c r="D12" i="5"/>
  <c r="D3" i="5"/>
  <c r="D11" i="5"/>
  <c r="D9" i="5"/>
  <c r="D7" i="5"/>
  <c r="D6" i="5"/>
  <c r="D8" i="5"/>
  <c r="D5" i="5"/>
  <c r="D4" i="5"/>
  <c r="C10" i="5"/>
  <c r="C14" i="5"/>
  <c r="C15" i="5"/>
  <c r="C13" i="5"/>
  <c r="C12" i="5"/>
  <c r="C3" i="5"/>
  <c r="C11" i="5"/>
  <c r="C9" i="5"/>
  <c r="C7" i="5"/>
  <c r="C6" i="5"/>
  <c r="C8" i="5"/>
  <c r="C5" i="5"/>
  <c r="C4" i="5"/>
  <c r="B14" i="5"/>
  <c r="B13" i="5"/>
  <c r="B12" i="5"/>
  <c r="B10" i="5"/>
  <c r="B9" i="5"/>
  <c r="B7" i="5"/>
  <c r="B6" i="5"/>
  <c r="B5" i="5"/>
  <c r="B4" i="5"/>
  <c r="B3" i="5"/>
  <c r="B15" i="5"/>
  <c r="B11" i="5"/>
  <c r="B8" i="5"/>
  <c r="I4" i="4"/>
  <c r="B8" i="2"/>
  <c r="C8" i="4"/>
  <c r="D8" i="2"/>
  <c r="B8" i="4"/>
  <c r="D7" i="2"/>
  <c r="B7" i="4"/>
  <c r="F10" i="4"/>
  <c r="B16" i="2"/>
  <c r="B13" i="2"/>
  <c r="B14" i="2"/>
  <c r="B5" i="2"/>
  <c r="B6" i="2"/>
  <c r="B7" i="2"/>
  <c r="J3" i="2"/>
  <c r="C14" i="2"/>
  <c r="D14" i="2"/>
  <c r="B14" i="4"/>
  <c r="C7" i="4"/>
  <c r="G10" i="4"/>
  <c r="H10" i="4"/>
  <c r="I10" i="4"/>
  <c r="D6" i="2"/>
  <c r="B6" i="4"/>
  <c r="F9" i="4"/>
  <c r="C6" i="4"/>
  <c r="G9" i="4"/>
  <c r="H9" i="4"/>
  <c r="I9" i="4"/>
  <c r="F8" i="4"/>
  <c r="G8" i="4"/>
  <c r="H8" i="4"/>
  <c r="I8" i="4"/>
  <c r="D5" i="2"/>
  <c r="B5" i="4"/>
  <c r="F7" i="4"/>
  <c r="C5" i="4"/>
  <c r="G7" i="4"/>
  <c r="H7" i="4"/>
  <c r="I7" i="4"/>
  <c r="F6" i="4"/>
  <c r="G6" i="4"/>
  <c r="H6" i="4"/>
  <c r="I6" i="4"/>
  <c r="F5" i="4"/>
  <c r="G5" i="4"/>
  <c r="H5" i="4"/>
  <c r="I5" i="4"/>
  <c r="B13" i="4"/>
  <c r="B11" i="4"/>
  <c r="J2" i="2"/>
  <c r="E8" i="2"/>
  <c r="C8" i="2"/>
  <c r="E7" i="2"/>
  <c r="C7" i="2"/>
  <c r="E6" i="2"/>
  <c r="C6" i="2"/>
  <c r="E5" i="2"/>
  <c r="C5" i="2"/>
  <c r="C13" i="2"/>
  <c r="C16" i="2"/>
  <c r="G13" i="2"/>
  <c r="D13" i="2"/>
  <c r="E13" i="2"/>
  <c r="F13" i="2"/>
</calcChain>
</file>

<file path=xl/sharedStrings.xml><?xml version="1.0" encoding="utf-8"?>
<sst xmlns="http://schemas.openxmlformats.org/spreadsheetml/2006/main" count="190" uniqueCount="87">
  <si>
    <t>Calculations</t>
  </si>
  <si>
    <t>c</t>
  </si>
  <si>
    <t>SUMMARY</t>
  </si>
  <si>
    <t>n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</si>
  <si>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</si>
  <si>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</si>
  <si>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</si>
  <si>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</si>
  <si>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</si>
  <si>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</si>
  <si>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</si>
  <si>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</si>
  <si>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</si>
  <si>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</si>
  <si>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</si>
  <si>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</si>
  <si>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</si>
  <si>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</si>
  <si>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</si>
  <si>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</si>
  <si>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Level of significance</t>
  </si>
  <si>
    <t>0.375</t>
  </si>
  <si>
    <t>ANOVA: Single Factor</t>
  </si>
  <si>
    <t>Tukey-Kramer Multiple Comparisons</t>
  </si>
  <si>
    <t>Sample</t>
  </si>
  <si>
    <t>Absolute</t>
  </si>
  <si>
    <t>Std. Error</t>
  </si>
  <si>
    <t>Critical</t>
  </si>
  <si>
    <t>Group</t>
  </si>
  <si>
    <t>Mean</t>
  </si>
  <si>
    <t>Size</t>
  </si>
  <si>
    <t>Comparison</t>
  </si>
  <si>
    <t>Difference</t>
  </si>
  <si>
    <t>of Difference</t>
  </si>
  <si>
    <t>Range</t>
  </si>
  <si>
    <t>Other Data</t>
  </si>
  <si>
    <t>Numerator d.f.</t>
  </si>
  <si>
    <t>Denominator d.f.</t>
  </si>
  <si>
    <t>MSW</t>
  </si>
  <si>
    <t>Q Statistic</t>
  </si>
  <si>
    <t>Group 1 to Group 2</t>
  </si>
  <si>
    <t>Group 1 to Group 3</t>
  </si>
  <si>
    <t>Group 1 to Group 4</t>
  </si>
  <si>
    <t>Group 2 to Group 3</t>
  </si>
  <si>
    <t>Group 2 to Group 4</t>
  </si>
  <si>
    <t>Group 3 to Group 4</t>
  </si>
  <si>
    <t>Median</t>
  </si>
  <si>
    <t>Mode</t>
  </si>
  <si>
    <t>Minimum</t>
  </si>
  <si>
    <t>Maximum</t>
  </si>
  <si>
    <t>Standard Deviation</t>
  </si>
  <si>
    <t>Coeff. of Variation</t>
  </si>
  <si>
    <t>Skewness</t>
  </si>
  <si>
    <t>Kurtosis</t>
  </si>
  <si>
    <t>Standard Error</t>
  </si>
  <si>
    <t>QA Data Descriptive Summary</t>
  </si>
  <si>
    <t>Data</t>
  </si>
  <si>
    <r>
      <t xml:space="preserve">Null Hypothesis                       </t>
    </r>
    <r>
      <rPr>
        <b/>
        <sz val="11"/>
        <rFont val="Symbol"/>
        <family val="1"/>
        <charset val="2"/>
      </rPr>
      <t>m</t>
    </r>
    <r>
      <rPr>
        <b/>
        <sz val="11"/>
        <rFont val="Calibri"/>
        <family val="2"/>
      </rPr>
      <t>=</t>
    </r>
  </si>
  <si>
    <t>Level of Significance</t>
  </si>
  <si>
    <t>Population Standard Deviation</t>
  </si>
  <si>
    <t>Sample Size</t>
  </si>
  <si>
    <t>Sample Mean</t>
  </si>
  <si>
    <t>Intermediate Calculations</t>
  </si>
  <si>
    <t>Standard Error of the Mean</t>
  </si>
  <si>
    <r>
      <rPr>
        <b/>
        <i/>
        <sz val="11"/>
        <rFont val="Calibri"/>
        <family val="2"/>
      </rPr>
      <t>Z</t>
    </r>
    <r>
      <rPr>
        <b/>
        <sz val="11"/>
        <rFont val="Calibri"/>
        <family val="2"/>
      </rPr>
      <t xml:space="preserve"> Test Statistic</t>
    </r>
  </si>
  <si>
    <t>Two-Tail Test</t>
  </si>
  <si>
    <t>Lower Critical Value</t>
  </si>
  <si>
    <t>Upper Critical Value</t>
  </si>
  <si>
    <r>
      <t>p</t>
    </r>
    <r>
      <rPr>
        <b/>
        <sz val="11"/>
        <rFont val="Calibri"/>
        <family val="2"/>
      </rPr>
      <t>-Value</t>
    </r>
  </si>
  <si>
    <t>Z Test of Hypothesis for the Mean</t>
  </si>
  <si>
    <r>
      <t xml:space="preserve">Null Hypothesis                        </t>
    </r>
    <r>
      <rPr>
        <b/>
        <sz val="11"/>
        <rFont val="Symbol"/>
        <family val="1"/>
        <charset val="2"/>
      </rPr>
      <t>s</t>
    </r>
    <r>
      <rPr>
        <b/>
        <sz val="11"/>
        <rFont val="Calibri"/>
        <family val="2"/>
        <scheme val="minor"/>
      </rPr>
      <t>^2=</t>
    </r>
  </si>
  <si>
    <t>Sample Standard Deviation</t>
  </si>
  <si>
    <t>Degrees of Freedom</t>
  </si>
  <si>
    <t>Half Area</t>
  </si>
  <si>
    <t>Chi-Square Statistic</t>
  </si>
  <si>
    <r>
      <t>p</t>
    </r>
    <r>
      <rPr>
        <b/>
        <sz val="11"/>
        <rFont val="Calibri"/>
        <family val="2"/>
        <scheme val="minor"/>
      </rPr>
      <t>-Value</t>
    </r>
  </si>
  <si>
    <t>Chi-Square Test of Variance</t>
  </si>
  <si>
    <t>Confidence Interval Estimate for the Mean</t>
  </si>
  <si>
    <t>Confidence Level</t>
  </si>
  <si>
    <t>Z Value</t>
  </si>
  <si>
    <t>Interval Half Width</t>
  </si>
  <si>
    <t>Confidence Interval</t>
  </si>
  <si>
    <t>Interval Lower Limit</t>
  </si>
  <si>
    <t>Interval Upper Limit</t>
  </si>
  <si>
    <t>0.45833</t>
  </si>
  <si>
    <t>0.4167</t>
  </si>
  <si>
    <t>0.3333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</si>
</sst>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ymbol"/>
      <family val="1"/>
      <charset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2">
    <xf numFmtId="0" fontId="0" fillId="0" borderId="0" xfId="0"/>
    <xf numFmtId="18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 applyFont="1"/>
    <xf numFmtId="0" fontId="6" fillId="0" borderId="0" xfId="1" applyFont="1"/>
    <xf numFmtId="0" fontId="7" fillId="0" borderId="4" xfId="1" applyFont="1" applyFill="1" applyBorder="1"/>
    <xf numFmtId="0" fontId="6" fillId="0" borderId="5" xfId="1" applyFont="1" applyFill="1" applyBorder="1"/>
    <xf numFmtId="0" fontId="8" fillId="0" borderId="0" xfId="1" applyFont="1" applyFill="1"/>
    <xf numFmtId="0" fontId="7" fillId="0" borderId="6" xfId="1" applyFont="1" applyFill="1" applyBorder="1"/>
    <xf numFmtId="0" fontId="6" fillId="0" borderId="7" xfId="1" applyFont="1" applyFill="1" applyBorder="1"/>
    <xf numFmtId="0" fontId="9" fillId="0" borderId="8" xfId="1" applyFont="1" applyFill="1" applyBorder="1" applyAlignment="1">
      <alignment horizontal="center"/>
    </xf>
    <xf numFmtId="0" fontId="5" fillId="0" borderId="0" xfId="1" applyFont="1" applyFill="1" applyBorder="1" applyAlignment="1"/>
    <xf numFmtId="164" fontId="5" fillId="0" borderId="0" xfId="1" applyNumberFormat="1" applyFont="1" applyFill="1" applyBorder="1" applyAlignment="1"/>
    <xf numFmtId="0" fontId="5" fillId="0" borderId="1" xfId="1" applyFont="1" applyFill="1" applyBorder="1" applyAlignment="1"/>
    <xf numFmtId="164" fontId="5" fillId="0" borderId="1" xfId="1" applyNumberFormat="1" applyFont="1" applyFill="1" applyBorder="1" applyAlignment="1"/>
    <xf numFmtId="0" fontId="5" fillId="0" borderId="12" xfId="1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3" xfId="0" applyBorder="1"/>
    <xf numFmtId="0" fontId="0" fillId="2" borderId="13" xfId="0" applyFill="1" applyBorder="1" applyProtection="1">
      <protection locked="0"/>
    </xf>
    <xf numFmtId="0" fontId="1" fillId="0" borderId="0" xfId="0" applyFont="1" applyAlignment="1">
      <alignment horizontal="center"/>
    </xf>
    <xf numFmtId="18" fontId="1" fillId="0" borderId="0" xfId="0" applyNumberFormat="1" applyFont="1"/>
    <xf numFmtId="165" fontId="0" fillId="0" borderId="0" xfId="0" quotePrefix="1" applyNumberFormat="1"/>
    <xf numFmtId="164" fontId="0" fillId="0" borderId="0" xfId="0" applyNumberFormat="1"/>
    <xf numFmtId="10" fontId="0" fillId="0" borderId="0" xfId="2" applyNumberFormat="1" applyFont="1"/>
    <xf numFmtId="18" fontId="2" fillId="0" borderId="1" xfId="0" quotePrefix="1" applyNumberFormat="1" applyFont="1" applyBorder="1" applyAlignment="1">
      <alignment horizontal="center" vertical="center"/>
    </xf>
    <xf numFmtId="165" fontId="11" fillId="0" borderId="14" xfId="0" applyNumberFormat="1" applyFont="1" applyFill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Continuous"/>
    </xf>
    <xf numFmtId="0" fontId="5" fillId="2" borderId="13" xfId="1" applyFont="1" applyFill="1" applyBorder="1"/>
    <xf numFmtId="0" fontId="5" fillId="0" borderId="0" xfId="1" applyFont="1" applyBorder="1"/>
    <xf numFmtId="0" fontId="6" fillId="0" borderId="13" xfId="1" applyFont="1" applyBorder="1"/>
    <xf numFmtId="164" fontId="6" fillId="0" borderId="13" xfId="1" applyNumberFormat="1" applyFont="1" applyBorder="1"/>
    <xf numFmtId="0" fontId="5" fillId="3" borderId="13" xfId="1" applyFont="1" applyFill="1" applyBorder="1"/>
    <xf numFmtId="164" fontId="5" fillId="3" borderId="13" xfId="1" applyNumberFormat="1" applyFont="1" applyFill="1" applyBorder="1"/>
    <xf numFmtId="0" fontId="6" fillId="0" borderId="0" xfId="1" applyFont="1" applyBorder="1"/>
    <xf numFmtId="0" fontId="5" fillId="3" borderId="13" xfId="1" applyFont="1" applyFill="1" applyBorder="1" applyAlignment="1">
      <alignment horizontal="centerContinuous"/>
    </xf>
    <xf numFmtId="0" fontId="9" fillId="3" borderId="13" xfId="1" applyFont="1" applyFill="1" applyBorder="1"/>
    <xf numFmtId="0" fontId="11" fillId="0" borderId="0" xfId="1" applyFont="1" applyAlignment="1">
      <alignment horizontal="left"/>
    </xf>
    <xf numFmtId="0" fontId="13" fillId="0" borderId="0" xfId="1" applyFont="1" applyBorder="1" applyAlignment="1">
      <alignment horizontal="centerContinuous"/>
    </xf>
    <xf numFmtId="0" fontId="13" fillId="0" borderId="0" xfId="1" applyFont="1"/>
    <xf numFmtId="0" fontId="11" fillId="2" borderId="13" xfId="1" applyFont="1" applyFill="1" applyBorder="1" applyAlignment="1">
      <alignment horizontal="centerContinuous"/>
    </xf>
    <xf numFmtId="0" fontId="13" fillId="2" borderId="13" xfId="1" applyFont="1" applyFill="1" applyBorder="1" applyAlignment="1">
      <alignment horizontal="centerContinuous"/>
    </xf>
    <xf numFmtId="0" fontId="11" fillId="2" borderId="13" xfId="1" applyFont="1" applyFill="1" applyBorder="1"/>
    <xf numFmtId="0" fontId="11" fillId="2" borderId="13" xfId="1" applyFont="1" applyFill="1" applyBorder="1" applyProtection="1">
      <protection locked="0"/>
    </xf>
    <xf numFmtId="0" fontId="11" fillId="2" borderId="13" xfId="3" applyNumberFormat="1" applyFont="1" applyFill="1" applyBorder="1" applyProtection="1">
      <protection locked="0"/>
    </xf>
    <xf numFmtId="0" fontId="11" fillId="0" borderId="14" xfId="1" applyFont="1" applyFill="1" applyBorder="1"/>
    <xf numFmtId="9" fontId="11" fillId="0" borderId="14" xfId="3" applyFont="1" applyFill="1" applyBorder="1" applyProtection="1">
      <protection locked="0"/>
    </xf>
    <xf numFmtId="0" fontId="13" fillId="0" borderId="0" xfId="1" applyFont="1" applyFill="1"/>
    <xf numFmtId="0" fontId="13" fillId="0" borderId="0" xfId="1" applyFont="1" applyFill="1" applyBorder="1"/>
    <xf numFmtId="0" fontId="13" fillId="0" borderId="13" xfId="1" applyFont="1" applyBorder="1"/>
    <xf numFmtId="9" fontId="13" fillId="0" borderId="0" xfId="1" applyNumberFormat="1" applyFont="1"/>
    <xf numFmtId="0" fontId="11" fillId="3" borderId="13" xfId="1" applyFont="1" applyFill="1" applyBorder="1"/>
    <xf numFmtId="164" fontId="11" fillId="3" borderId="13" xfId="1" applyNumberFormat="1" applyFont="1" applyFill="1" applyBorder="1"/>
    <xf numFmtId="0" fontId="13" fillId="0" borderId="15" xfId="1" applyFont="1" applyBorder="1"/>
    <xf numFmtId="0" fontId="13" fillId="0" borderId="15" xfId="1" applyNumberFormat="1" applyFont="1" applyBorder="1"/>
    <xf numFmtId="0" fontId="11" fillId="3" borderId="13" xfId="1" applyFont="1" applyFill="1" applyBorder="1" applyAlignment="1">
      <alignment horizontal="centerContinuous"/>
    </xf>
    <xf numFmtId="0" fontId="13" fillId="3" borderId="13" xfId="1" applyFont="1" applyFill="1" applyBorder="1"/>
    <xf numFmtId="164" fontId="13" fillId="3" borderId="13" xfId="1" applyNumberFormat="1" applyFont="1" applyFill="1" applyBorder="1"/>
    <xf numFmtId="0" fontId="14" fillId="3" borderId="13" xfId="1" applyFont="1" applyFill="1" applyBorder="1"/>
    <xf numFmtId="0" fontId="11" fillId="0" borderId="0" xfId="1" applyFont="1" applyBorder="1" applyAlignment="1">
      <alignment horizontal="center"/>
    </xf>
    <xf numFmtId="0" fontId="11" fillId="0" borderId="0" xfId="1" applyFont="1" applyBorder="1"/>
    <xf numFmtId="0" fontId="11" fillId="0" borderId="0" xfId="1" applyFont="1" applyFill="1" applyBorder="1"/>
    <xf numFmtId="2" fontId="11" fillId="0" borderId="0" xfId="1" applyNumberFormat="1" applyFont="1" applyFill="1" applyBorder="1"/>
    <xf numFmtId="9" fontId="11" fillId="2" borderId="13" xfId="3" applyFont="1" applyFill="1" applyBorder="1" applyProtection="1">
      <protection locked="0"/>
    </xf>
    <xf numFmtId="9" fontId="11" fillId="0" borderId="0" xfId="3" applyFont="1" applyFill="1" applyBorder="1" applyProtection="1">
      <protection locked="0"/>
    </xf>
    <xf numFmtId="164" fontId="13" fillId="0" borderId="13" xfId="1" applyNumberFormat="1" applyFont="1" applyFill="1" applyBorder="1" applyProtection="1"/>
    <xf numFmtId="164" fontId="13" fillId="0" borderId="13" xfId="1" applyNumberFormat="1" applyFont="1" applyBorder="1"/>
    <xf numFmtId="0" fontId="13" fillId="0" borderId="0" xfId="1" applyFont="1" applyBorder="1"/>
    <xf numFmtId="2" fontId="11" fillId="3" borderId="13" xfId="1" applyNumberFormat="1" applyFont="1" applyFill="1" applyBorder="1"/>
    <xf numFmtId="0" fontId="13" fillId="0" borderId="13" xfId="1" applyFont="1" applyBorder="1" applyAlignment="1">
      <alignment horizontal="center"/>
    </xf>
    <xf numFmtId="0" fontId="11" fillId="3" borderId="1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9" fillId="0" borderId="9" xfId="1" applyFont="1" applyBorder="1" applyAlignment="1">
      <alignment horizontal="right"/>
    </xf>
    <xf numFmtId="0" fontId="9" fillId="0" borderId="10" xfId="1" applyFont="1" applyBorder="1" applyAlignment="1">
      <alignment horizontal="right"/>
    </xf>
    <xf numFmtId="0" fontId="9" fillId="0" borderId="11" xfId="1" applyFont="1" applyBorder="1" applyAlignment="1">
      <alignment horizontal="right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2"/>
  <dimension ref="A1:C17"/>
  <sheetViews>
    <sheetView workbookViewId="0">
      <selection activeCell="B7" sqref="B7"/>
    </sheetView>
  </sheetViews>
  <sheetFormatPr defaultColWidth="9.15234375" defaultRowHeight="15" customHeight="1" x14ac:dyDescent="0.4"/>
  <cols>
    <col min="1" max="1" width="28.84375" style="41" customWidth="1"/>
    <col min="2" max="2" width="12" style="41" customWidth="1"/>
    <col min="3" max="3" width="11" style="41" customWidth="1"/>
    <col min="4" max="16384" width="9.15234375" style="41"/>
  </cols>
  <sheetData>
    <row r="1" spans="1:3" ht="15" customHeight="1" x14ac:dyDescent="0.4">
      <c r="A1" s="39" t="s">
        <v>77</v>
      </c>
      <c r="B1" s="40"/>
      <c r="C1" s="41">
        <f>12+2.576*(B3/SQRT(B5))</f>
        <v>12.098765331569332</v>
      </c>
    </row>
    <row r="2" spans="1:3" ht="15" customHeight="1" x14ac:dyDescent="0.4">
      <c r="A2" s="42" t="s">
        <v>56</v>
      </c>
      <c r="B2" s="43"/>
    </row>
    <row r="3" spans="1:3" ht="15" customHeight="1" x14ac:dyDescent="0.4">
      <c r="A3" s="44" t="s">
        <v>59</v>
      </c>
      <c r="B3" s="45">
        <v>0.21</v>
      </c>
    </row>
    <row r="4" spans="1:3" ht="15" customHeight="1" x14ac:dyDescent="0.4">
      <c r="A4" s="44" t="s">
        <v>61</v>
      </c>
      <c r="B4" s="45">
        <v>12</v>
      </c>
    </row>
    <row r="5" spans="1:3" ht="15" customHeight="1" x14ac:dyDescent="0.4">
      <c r="A5" s="44" t="s">
        <v>60</v>
      </c>
      <c r="B5" s="45">
        <v>30</v>
      </c>
    </row>
    <row r="6" spans="1:3" ht="15" customHeight="1" x14ac:dyDescent="0.4">
      <c r="A6" s="44" t="s">
        <v>78</v>
      </c>
      <c r="B6" s="65">
        <v>0.7</v>
      </c>
    </row>
    <row r="7" spans="1:3" ht="15" customHeight="1" x14ac:dyDescent="0.4">
      <c r="A7" s="62"/>
      <c r="B7" s="66"/>
    </row>
    <row r="8" spans="1:3" ht="15" customHeight="1" x14ac:dyDescent="0.4">
      <c r="A8" s="71" t="s">
        <v>62</v>
      </c>
      <c r="B8" s="71"/>
    </row>
    <row r="9" spans="1:3" ht="15" customHeight="1" x14ac:dyDescent="0.4">
      <c r="A9" s="51" t="s">
        <v>63</v>
      </c>
      <c r="B9" s="67">
        <f>B3/SQRT(B5)</f>
        <v>3.8340579025361629E-2</v>
      </c>
    </row>
    <row r="10" spans="1:3" ht="15" customHeight="1" x14ac:dyDescent="0.4">
      <c r="A10" s="51" t="s">
        <v>79</v>
      </c>
      <c r="B10" s="68">
        <f>_xlfn.NORM.S.INV((1-B6)/2)</f>
        <v>-1.0364333894937898</v>
      </c>
    </row>
    <row r="11" spans="1:3" ht="15" customHeight="1" x14ac:dyDescent="0.4">
      <c r="A11" s="51" t="s">
        <v>80</v>
      </c>
      <c r="B11" s="68">
        <f>_xlfn.CONFIDENCE.NORM(1-B6, B3, B5)</f>
        <v>3.9737456274410055E-2</v>
      </c>
    </row>
    <row r="12" spans="1:3" ht="15" customHeight="1" x14ac:dyDescent="0.4">
      <c r="A12" s="69"/>
      <c r="B12" s="69"/>
    </row>
    <row r="13" spans="1:3" ht="15" customHeight="1" x14ac:dyDescent="0.4">
      <c r="A13" s="72" t="s">
        <v>81</v>
      </c>
      <c r="B13" s="72"/>
    </row>
    <row r="14" spans="1:3" ht="15" customHeight="1" x14ac:dyDescent="0.4">
      <c r="A14" s="53" t="s">
        <v>82</v>
      </c>
      <c r="B14" s="70">
        <f>B4-B11</f>
        <v>11.960262543725589</v>
      </c>
    </row>
    <row r="15" spans="1:3" ht="15" customHeight="1" x14ac:dyDescent="0.4">
      <c r="A15" s="53" t="s">
        <v>83</v>
      </c>
      <c r="B15" s="70">
        <f>B4+B11</f>
        <v>12.039737456274411</v>
      </c>
    </row>
    <row r="16" spans="1:3" ht="15" customHeight="1" x14ac:dyDescent="0.4">
      <c r="A16" s="62"/>
      <c r="B16" s="62"/>
    </row>
    <row r="17" spans="1:2" ht="15" customHeight="1" x14ac:dyDescent="0.4">
      <c r="A17" s="62"/>
      <c r="B17" s="62"/>
    </row>
  </sheetData>
  <mergeCells count="2">
    <mergeCell ref="A8:B8"/>
    <mergeCell ref="A13:B13"/>
  </mergeCells>
  <pageMargins left="0.75" right="0.75" top="1" bottom="1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"/>
  <sheetViews>
    <sheetView workbookViewId="0">
      <selection activeCell="G7" sqref="G7"/>
    </sheetView>
  </sheetViews>
  <sheetFormatPr defaultRowHeight="14.6" x14ac:dyDescent="0.4"/>
  <sheetData>
    <row r="1" spans="1:4" ht="15" thickBot="1" x14ac:dyDescent="0.45">
      <c r="A1" s="25" t="s">
        <v>86</v>
      </c>
      <c r="B1" s="25" t="s">
        <v>21</v>
      </c>
      <c r="C1" s="25" t="s">
        <v>85</v>
      </c>
      <c r="D1" s="25" t="s">
        <v>84</v>
      </c>
    </row>
    <row r="2" spans="1:4" x14ac:dyDescent="0.4">
      <c r="A2" s="2">
        <v>11.55</v>
      </c>
      <c r="B2" s="2">
        <v>11.62</v>
      </c>
      <c r="C2" s="2">
        <v>11.91</v>
      </c>
      <c r="D2" s="2">
        <v>12.02</v>
      </c>
    </row>
    <row r="3" spans="1:4" x14ac:dyDescent="0.4">
      <c r="A3" s="2">
        <v>11.62</v>
      </c>
      <c r="B3" s="2">
        <v>11.69</v>
      </c>
      <c r="C3" s="2">
        <v>11.36</v>
      </c>
      <c r="D3" s="2">
        <v>12.02</v>
      </c>
    </row>
    <row r="4" spans="1:4" x14ac:dyDescent="0.4">
      <c r="A4" s="2">
        <v>11.52</v>
      </c>
      <c r="B4" s="2">
        <v>11.59</v>
      </c>
      <c r="C4" s="2">
        <v>11.95</v>
      </c>
      <c r="D4" s="2">
        <v>12.05</v>
      </c>
    </row>
    <row r="5" spans="1:4" x14ac:dyDescent="0.4">
      <c r="A5" s="2">
        <v>11.75</v>
      </c>
      <c r="B5" s="2">
        <v>11.82</v>
      </c>
      <c r="C5" s="2">
        <v>11.75</v>
      </c>
      <c r="D5" s="2">
        <v>12.18</v>
      </c>
    </row>
    <row r="6" spans="1:4" x14ac:dyDescent="0.4">
      <c r="A6" s="2">
        <v>11.9</v>
      </c>
      <c r="B6" s="2">
        <v>11.97</v>
      </c>
      <c r="C6" s="2">
        <v>12.14</v>
      </c>
      <c r="D6" s="2">
        <v>12.11</v>
      </c>
    </row>
    <row r="7" spans="1:4" x14ac:dyDescent="0.4">
      <c r="A7" s="2">
        <v>11.64</v>
      </c>
      <c r="B7" s="2">
        <v>11.91</v>
      </c>
      <c r="C7" s="2">
        <v>11.72</v>
      </c>
      <c r="D7" s="2">
        <v>12.07</v>
      </c>
    </row>
    <row r="8" spans="1:4" x14ac:dyDescent="0.4">
      <c r="A8" s="2">
        <v>11.8</v>
      </c>
      <c r="B8" s="2">
        <v>11.87</v>
      </c>
      <c r="C8" s="2">
        <v>11.61</v>
      </c>
      <c r="D8" s="2">
        <v>12.05</v>
      </c>
    </row>
    <row r="9" spans="1:4" x14ac:dyDescent="0.4">
      <c r="A9" s="2">
        <v>12.03</v>
      </c>
      <c r="B9" s="2">
        <v>12.1</v>
      </c>
      <c r="C9" s="2">
        <v>11.85</v>
      </c>
      <c r="D9" s="2">
        <v>11.64</v>
      </c>
    </row>
    <row r="10" spans="1:4" x14ac:dyDescent="0.4">
      <c r="A10" s="2">
        <v>11.91</v>
      </c>
      <c r="B10" s="2">
        <v>12.01</v>
      </c>
      <c r="C10" s="2">
        <v>12.16</v>
      </c>
      <c r="D10" s="2">
        <v>12.39</v>
      </c>
    </row>
    <row r="11" spans="1:4" x14ac:dyDescent="0.4">
      <c r="A11" s="2">
        <v>11.92</v>
      </c>
      <c r="B11" s="2">
        <v>11.99</v>
      </c>
      <c r="C11" s="2">
        <v>11.94</v>
      </c>
      <c r="D11" s="2">
        <v>11.65</v>
      </c>
    </row>
    <row r="12" spans="1:4" x14ac:dyDescent="0.4">
      <c r="A12" s="2">
        <v>12.13</v>
      </c>
      <c r="B12" s="2">
        <v>12.2</v>
      </c>
      <c r="C12" s="2">
        <v>12.12</v>
      </c>
      <c r="D12" s="2">
        <v>12.11</v>
      </c>
    </row>
    <row r="13" spans="1:4" x14ac:dyDescent="0.4">
      <c r="A13" s="2">
        <v>12.09</v>
      </c>
      <c r="B13" s="2">
        <v>12.16</v>
      </c>
      <c r="C13" s="2">
        <v>11.61</v>
      </c>
      <c r="D13" s="2">
        <v>11.9</v>
      </c>
    </row>
    <row r="14" spans="1:4" x14ac:dyDescent="0.4">
      <c r="A14" s="2">
        <v>11.93</v>
      </c>
      <c r="B14" s="2">
        <v>12</v>
      </c>
      <c r="C14" s="2">
        <v>12.21</v>
      </c>
      <c r="D14" s="2">
        <v>12.22</v>
      </c>
    </row>
    <row r="15" spans="1:4" x14ac:dyDescent="0.4">
      <c r="A15" s="2">
        <v>12.21</v>
      </c>
      <c r="B15" s="2">
        <v>12.28</v>
      </c>
      <c r="C15" s="2">
        <v>11.56</v>
      </c>
      <c r="D15" s="2">
        <v>11.88</v>
      </c>
    </row>
    <row r="16" spans="1:4" x14ac:dyDescent="0.4">
      <c r="A16" s="2">
        <v>12.32</v>
      </c>
      <c r="B16" s="2">
        <v>12.39</v>
      </c>
      <c r="C16" s="2">
        <v>11.95</v>
      </c>
      <c r="D16" s="2">
        <v>12.03</v>
      </c>
    </row>
    <row r="17" spans="1:4" x14ac:dyDescent="0.4">
      <c r="A17" s="2">
        <v>11.93</v>
      </c>
      <c r="B17" s="2">
        <v>12</v>
      </c>
      <c r="C17" s="2">
        <v>12.01</v>
      </c>
      <c r="D17" s="2">
        <v>12.35</v>
      </c>
    </row>
    <row r="18" spans="1:4" x14ac:dyDescent="0.4">
      <c r="A18" s="2">
        <v>11.85</v>
      </c>
      <c r="B18" s="2">
        <v>11.92</v>
      </c>
      <c r="C18" s="2">
        <v>12.06</v>
      </c>
      <c r="D18" s="2">
        <v>12.09</v>
      </c>
    </row>
    <row r="19" spans="1:4" x14ac:dyDescent="0.4">
      <c r="A19" s="2">
        <v>11.76</v>
      </c>
      <c r="B19" s="2">
        <v>11.83</v>
      </c>
      <c r="C19" s="2">
        <v>11.76</v>
      </c>
      <c r="D19" s="2">
        <v>11.77</v>
      </c>
    </row>
    <row r="20" spans="1:4" x14ac:dyDescent="0.4">
      <c r="A20" s="2">
        <v>12.16</v>
      </c>
      <c r="B20" s="2">
        <v>12.23</v>
      </c>
      <c r="C20" s="2">
        <v>11.82</v>
      </c>
      <c r="D20" s="2">
        <v>12.2</v>
      </c>
    </row>
    <row r="21" spans="1:4" x14ac:dyDescent="0.4">
      <c r="A21" s="2">
        <v>11.77</v>
      </c>
      <c r="B21" s="2">
        <v>11.84</v>
      </c>
      <c r="C21" s="2">
        <v>12.12</v>
      </c>
      <c r="D21" s="2">
        <v>11.79</v>
      </c>
    </row>
    <row r="22" spans="1:4" x14ac:dyDescent="0.4">
      <c r="A22" s="2">
        <v>12</v>
      </c>
      <c r="B22" s="2">
        <v>12.07</v>
      </c>
      <c r="C22" s="2">
        <v>11.6</v>
      </c>
      <c r="D22" s="2">
        <v>12.3</v>
      </c>
    </row>
    <row r="23" spans="1:4" x14ac:dyDescent="0.4">
      <c r="A23" s="2">
        <v>12.04</v>
      </c>
      <c r="B23" s="2">
        <v>12.11</v>
      </c>
      <c r="C23" s="2">
        <v>11.95</v>
      </c>
      <c r="D23" s="2">
        <v>12.27</v>
      </c>
    </row>
    <row r="24" spans="1:4" x14ac:dyDescent="0.4">
      <c r="A24" s="2">
        <v>11.96</v>
      </c>
      <c r="B24" s="2">
        <v>12.05</v>
      </c>
      <c r="C24" s="2">
        <v>11.96</v>
      </c>
      <c r="D24" s="2">
        <v>12.29</v>
      </c>
    </row>
    <row r="25" spans="1:4" x14ac:dyDescent="0.4">
      <c r="A25" s="2">
        <v>12.3</v>
      </c>
      <c r="B25" s="2">
        <v>12.37</v>
      </c>
      <c r="C25" s="2">
        <v>12.22</v>
      </c>
      <c r="D25" s="2">
        <v>12.47</v>
      </c>
    </row>
    <row r="26" spans="1:4" x14ac:dyDescent="0.4">
      <c r="A26" s="2">
        <v>12.18</v>
      </c>
      <c r="B26" s="2">
        <v>12.25</v>
      </c>
      <c r="C26" s="2">
        <v>11.75</v>
      </c>
      <c r="D26" s="2">
        <v>12.03</v>
      </c>
    </row>
    <row r="27" spans="1:4" x14ac:dyDescent="0.4">
      <c r="A27" s="2">
        <v>11.97</v>
      </c>
      <c r="B27" s="2">
        <v>12.04</v>
      </c>
      <c r="C27" s="2">
        <v>11.96</v>
      </c>
      <c r="D27" s="2">
        <v>12.17</v>
      </c>
    </row>
    <row r="28" spans="1:4" x14ac:dyDescent="0.4">
      <c r="A28" s="2">
        <v>12.17</v>
      </c>
      <c r="B28" s="2">
        <v>12.24</v>
      </c>
      <c r="C28" s="2">
        <v>11.95</v>
      </c>
      <c r="D28" s="2">
        <v>11.94</v>
      </c>
    </row>
    <row r="29" spans="1:4" x14ac:dyDescent="0.4">
      <c r="A29" s="2">
        <v>11.85</v>
      </c>
      <c r="B29" s="2">
        <v>11.92</v>
      </c>
      <c r="C29" s="2">
        <v>11.89</v>
      </c>
      <c r="D29" s="2">
        <v>11.97</v>
      </c>
    </row>
    <row r="30" spans="1:4" x14ac:dyDescent="0.4">
      <c r="A30" s="2">
        <v>12.3</v>
      </c>
      <c r="B30" s="2">
        <v>12.37</v>
      </c>
      <c r="C30" s="2">
        <v>11.88</v>
      </c>
      <c r="D30" s="2">
        <v>12.25</v>
      </c>
    </row>
    <row r="31" spans="1:4" x14ac:dyDescent="0.4">
      <c r="A31" s="2">
        <v>12.15</v>
      </c>
      <c r="B31" s="2">
        <v>12.22</v>
      </c>
      <c r="C31" s="2">
        <v>11.93</v>
      </c>
      <c r="D31" s="2">
        <v>12.25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5"/>
  <dimension ref="A1:E15"/>
  <sheetViews>
    <sheetView workbookViewId="0">
      <selection activeCell="F5" sqref="F5"/>
    </sheetView>
  </sheetViews>
  <sheetFormatPr defaultRowHeight="14.6" x14ac:dyDescent="0.4"/>
  <cols>
    <col min="1" max="1" width="18.15234375" customWidth="1"/>
    <col min="2" max="2" width="12" bestFit="1" customWidth="1"/>
    <col min="3" max="3" width="9" bestFit="1" customWidth="1"/>
    <col min="4" max="5" width="12" bestFit="1" customWidth="1"/>
  </cols>
  <sheetData>
    <row r="1" spans="1:5" x14ac:dyDescent="0.4">
      <c r="A1" s="16" t="s">
        <v>55</v>
      </c>
    </row>
    <row r="2" spans="1:5" x14ac:dyDescent="0.4">
      <c r="A2" s="16"/>
      <c r="B2" s="26">
        <v>0.33333333333333298</v>
      </c>
      <c r="C2" s="27">
        <v>0.375</v>
      </c>
      <c r="D2" s="27">
        <v>0.41666666666666702</v>
      </c>
      <c r="E2" s="27">
        <v>0.45833333333333298</v>
      </c>
    </row>
    <row r="3" spans="1:5" s="16" customFormat="1" x14ac:dyDescent="0.4">
      <c r="A3" s="16" t="s">
        <v>29</v>
      </c>
      <c r="B3" s="23">
        <f>AVERAGE(DataCopy!A:A)</f>
        <v>11.957000000000001</v>
      </c>
      <c r="C3" s="23">
        <f>AVERAGE(DataCopy!B:B)</f>
        <v>12.035333333333336</v>
      </c>
      <c r="D3" s="23">
        <f>AVERAGE(DataCopy!C:C)</f>
        <v>11.889999999999997</v>
      </c>
      <c r="E3" s="23">
        <f>AVERAGE(DataCopy!D:D)</f>
        <v>12.082000000000003</v>
      </c>
    </row>
    <row r="4" spans="1:5" x14ac:dyDescent="0.4">
      <c r="A4" s="16" t="s">
        <v>46</v>
      </c>
      <c r="B4" s="23">
        <f>MEDIAN(DataCopy!A:A)</f>
        <v>11.945</v>
      </c>
      <c r="C4" s="23">
        <f>MEDIAN(DataCopy!B:B)</f>
        <v>12.024999999999999</v>
      </c>
      <c r="D4" s="23">
        <f>MEDIAN(DataCopy!C:C)</f>
        <v>11.934999999999999</v>
      </c>
      <c r="E4" s="23">
        <f>MEDIAN(DataCopy!D:D)</f>
        <v>12.08</v>
      </c>
    </row>
    <row r="5" spans="1:5" x14ac:dyDescent="0.4">
      <c r="A5" s="16" t="s">
        <v>47</v>
      </c>
      <c r="B5" s="23">
        <f>MODE(DataCopy!A:A)</f>
        <v>11.93</v>
      </c>
      <c r="C5" s="23">
        <f>MODE(DataCopy!B:B)</f>
        <v>12</v>
      </c>
      <c r="D5" s="23">
        <f>MODE(DataCopy!C:C)</f>
        <v>11.95</v>
      </c>
      <c r="E5" s="23">
        <f>MODE(DataCopy!D:D)</f>
        <v>12.02</v>
      </c>
    </row>
    <row r="6" spans="1:5" x14ac:dyDescent="0.4">
      <c r="A6" s="16" t="s">
        <v>48</v>
      </c>
      <c r="B6" s="23">
        <f>MIN(DataCopy!A:A)</f>
        <v>11.52</v>
      </c>
      <c r="C6" s="23">
        <f>MIN(DataCopy!B:B)</f>
        <v>11.59</v>
      </c>
      <c r="D6" s="23">
        <f>MIN(DataCopy!C:C)</f>
        <v>11.36</v>
      </c>
      <c r="E6" s="23">
        <f>MIN(DataCopy!D:D)</f>
        <v>11.64</v>
      </c>
    </row>
    <row r="7" spans="1:5" x14ac:dyDescent="0.4">
      <c r="A7" s="16" t="s">
        <v>49</v>
      </c>
      <c r="B7" s="23">
        <f>MAX(DataCopy!A:A)</f>
        <v>12.32</v>
      </c>
      <c r="C7" s="23">
        <f>MAX(DataCopy!B:B)</f>
        <v>12.39</v>
      </c>
      <c r="D7" s="23">
        <f>MAX(DataCopy!C:C)</f>
        <v>12.22</v>
      </c>
      <c r="E7" s="23">
        <f>MAX(DataCopy!D:D)</f>
        <v>12.47</v>
      </c>
    </row>
    <row r="8" spans="1:5" x14ac:dyDescent="0.4">
      <c r="A8" s="16" t="s">
        <v>34</v>
      </c>
      <c r="B8">
        <f>B7 - B6</f>
        <v>0.80000000000000071</v>
      </c>
      <c r="C8">
        <f>C7 - C6</f>
        <v>0.80000000000000071</v>
      </c>
      <c r="D8">
        <f>D7 - D6</f>
        <v>0.86000000000000121</v>
      </c>
      <c r="E8">
        <f>E7 - E6</f>
        <v>0.83000000000000007</v>
      </c>
    </row>
    <row r="9" spans="1:5" x14ac:dyDescent="0.4">
      <c r="A9" s="16" t="s">
        <v>8</v>
      </c>
      <c r="B9" s="23">
        <f>_xlfn.VAR.S(DataCopy!A:A)</f>
        <v>4.8607931034482819E-2</v>
      </c>
      <c r="C9" s="23">
        <f>_xlfn.VAR.S(DataCopy!B:B)</f>
        <v>4.5494712643678173E-2</v>
      </c>
      <c r="D9" s="23">
        <f>_xlfn.VAR.S(DataCopy!C:C)</f>
        <v>4.2993103448275921E-2</v>
      </c>
      <c r="E9" s="23">
        <f>_xlfn.VAR.S(DataCopy!D:D)</f>
        <v>4.2699310344827587E-2</v>
      </c>
    </row>
    <row r="10" spans="1:5" x14ac:dyDescent="0.4">
      <c r="A10" s="16" t="s">
        <v>50</v>
      </c>
      <c r="B10" s="23">
        <f>_xlfn.STDEV.S(DataCopy!A:A)</f>
        <v>0.22047206406817807</v>
      </c>
      <c r="C10" s="23">
        <f>_xlfn.STDEV.S(DataCopy!B:B)</f>
        <v>0.21329489596255738</v>
      </c>
      <c r="D10" s="23">
        <f>_xlfn.STDEV.S(DataCopy!C:C)</f>
        <v>0.20734778380362767</v>
      </c>
      <c r="E10" s="23">
        <f>_xlfn.STDEV.S(DataCopy!D:D)</f>
        <v>0.20663811445333019</v>
      </c>
    </row>
    <row r="11" spans="1:5" x14ac:dyDescent="0.4">
      <c r="A11" s="16" t="s">
        <v>51</v>
      </c>
      <c r="B11" s="24">
        <f>B10/B3</f>
        <v>1.8438744172298908E-2</v>
      </c>
      <c r="C11" s="24">
        <f>C10/C3</f>
        <v>1.7722392064689303E-2</v>
      </c>
      <c r="D11" s="24">
        <f>D10/D3</f>
        <v>1.743883799862302E-2</v>
      </c>
      <c r="E11" s="24">
        <f>E10/E3</f>
        <v>1.7102972558626896E-2</v>
      </c>
    </row>
    <row r="12" spans="1:5" x14ac:dyDescent="0.4">
      <c r="A12" s="16" t="s">
        <v>52</v>
      </c>
      <c r="B12" s="23">
        <f>SKEW(DataCopy!A:A)</f>
        <v>-0.21077861489795616</v>
      </c>
      <c r="C12" s="23">
        <f>SKEW(DataCopy!B:B)</f>
        <v>-0.24281850391153015</v>
      </c>
      <c r="D12" s="23">
        <f>SKEW(DataCopy!C:C)</f>
        <v>-0.53620080937749159</v>
      </c>
      <c r="E12" s="23">
        <f>SKEW(DataCopy!D:D)</f>
        <v>-0.39068300137955797</v>
      </c>
    </row>
    <row r="13" spans="1:5" x14ac:dyDescent="0.4">
      <c r="A13" s="16" t="s">
        <v>53</v>
      </c>
      <c r="B13" s="23">
        <f>KURT(DataCopy!A:A)</f>
        <v>-0.6369969961192421</v>
      </c>
      <c r="C13" s="23">
        <f>KURT(DataCopy!B:B)</f>
        <v>-0.4256954299818938</v>
      </c>
      <c r="D13" s="23">
        <f>KURT(DataCopy!C:C)</f>
        <v>0.11331332117515647</v>
      </c>
      <c r="E13" s="23">
        <f>KURT(DataCopy!D:D)</f>
        <v>-0.13548668247819373</v>
      </c>
    </row>
    <row r="14" spans="1:5" x14ac:dyDescent="0.4">
      <c r="A14" s="16" t="s">
        <v>5</v>
      </c>
      <c r="B14">
        <f>COUNT(DataCopy!A:A)</f>
        <v>30</v>
      </c>
      <c r="C14">
        <f>COUNT(DataCopy!B:B)</f>
        <v>30</v>
      </c>
      <c r="D14">
        <f>COUNT(DataCopy!C:C)</f>
        <v>30</v>
      </c>
      <c r="E14">
        <f>COUNT(DataCopy!D:D)</f>
        <v>30</v>
      </c>
    </row>
    <row r="15" spans="1:5" x14ac:dyDescent="0.4">
      <c r="A15" s="16" t="s">
        <v>54</v>
      </c>
      <c r="B15" s="23">
        <f>B10/SQRT(B14)</f>
        <v>4.025250759662178E-2</v>
      </c>
      <c r="C15" s="23">
        <f>C10/SQRT(C14)</f>
        <v>3.8942141973136751E-2</v>
      </c>
      <c r="D15" s="23">
        <f>D10/SQRT(D14)</f>
        <v>3.7856352812650401E-2</v>
      </c>
      <c r="E15" s="23">
        <f>E10/SQRT(E14)</f>
        <v>3.7726785508807745E-2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1"/>
  <sheetViews>
    <sheetView workbookViewId="0">
      <selection activeCell="D5" sqref="D5"/>
    </sheetView>
  </sheetViews>
  <sheetFormatPr defaultRowHeight="14.6" x14ac:dyDescent="0.4"/>
  <sheetData>
    <row r="1" spans="1:4" x14ac:dyDescent="0.4">
      <c r="A1" s="22">
        <v>0.33333333333333331</v>
      </c>
      <c r="B1" s="22">
        <v>0.375</v>
      </c>
      <c r="C1" s="22">
        <v>0.41666666666666669</v>
      </c>
      <c r="D1" s="22">
        <v>0.45833333333333331</v>
      </c>
    </row>
    <row r="2" spans="1:4" x14ac:dyDescent="0.4">
      <c r="A2">
        <v>11.55</v>
      </c>
      <c r="B2">
        <v>11.62</v>
      </c>
      <c r="C2">
        <v>11.91</v>
      </c>
      <c r="D2">
        <v>12.02</v>
      </c>
    </row>
    <row r="3" spans="1:4" x14ac:dyDescent="0.4">
      <c r="A3">
        <v>11.62</v>
      </c>
      <c r="B3">
        <v>11.69</v>
      </c>
      <c r="C3">
        <v>11.36</v>
      </c>
      <c r="D3">
        <v>12.02</v>
      </c>
    </row>
    <row r="4" spans="1:4" x14ac:dyDescent="0.4">
      <c r="A4">
        <v>11.52</v>
      </c>
      <c r="B4">
        <v>11.59</v>
      </c>
      <c r="C4">
        <v>11.95</v>
      </c>
      <c r="D4">
        <v>12.05</v>
      </c>
    </row>
    <row r="5" spans="1:4" x14ac:dyDescent="0.4">
      <c r="A5">
        <v>11.75</v>
      </c>
      <c r="B5">
        <v>11.82</v>
      </c>
      <c r="C5">
        <v>11.75</v>
      </c>
      <c r="D5">
        <v>12.18</v>
      </c>
    </row>
    <row r="6" spans="1:4" x14ac:dyDescent="0.4">
      <c r="A6">
        <v>11.9</v>
      </c>
      <c r="B6">
        <v>11.97</v>
      </c>
      <c r="C6">
        <v>12.14</v>
      </c>
      <c r="D6">
        <v>12.11</v>
      </c>
    </row>
    <row r="7" spans="1:4" x14ac:dyDescent="0.4">
      <c r="A7">
        <v>11.64</v>
      </c>
      <c r="B7">
        <v>11.91</v>
      </c>
      <c r="C7">
        <v>11.72</v>
      </c>
      <c r="D7">
        <v>12.07</v>
      </c>
    </row>
    <row r="8" spans="1:4" x14ac:dyDescent="0.4">
      <c r="A8">
        <v>11.8</v>
      </c>
      <c r="B8">
        <v>11.87</v>
      </c>
      <c r="C8">
        <v>11.61</v>
      </c>
      <c r="D8">
        <v>12.05</v>
      </c>
    </row>
    <row r="9" spans="1:4" x14ac:dyDescent="0.4">
      <c r="A9">
        <v>12.03</v>
      </c>
      <c r="B9">
        <v>12.1</v>
      </c>
      <c r="C9">
        <v>11.85</v>
      </c>
      <c r="D9">
        <v>11.64</v>
      </c>
    </row>
    <row r="10" spans="1:4" x14ac:dyDescent="0.4">
      <c r="A10">
        <v>11.91</v>
      </c>
      <c r="B10">
        <v>12.01</v>
      </c>
      <c r="C10">
        <v>12.16</v>
      </c>
      <c r="D10">
        <v>12.39</v>
      </c>
    </row>
    <row r="11" spans="1:4" x14ac:dyDescent="0.4">
      <c r="A11">
        <v>11.92</v>
      </c>
      <c r="B11">
        <v>11.99</v>
      </c>
      <c r="C11">
        <v>11.94</v>
      </c>
      <c r="D11">
        <v>11.65</v>
      </c>
    </row>
    <row r="12" spans="1:4" x14ac:dyDescent="0.4">
      <c r="A12">
        <v>12.13</v>
      </c>
      <c r="B12">
        <v>12.2</v>
      </c>
      <c r="C12">
        <v>12.12</v>
      </c>
      <c r="D12">
        <v>12.11</v>
      </c>
    </row>
    <row r="13" spans="1:4" x14ac:dyDescent="0.4">
      <c r="A13">
        <v>12.09</v>
      </c>
      <c r="B13">
        <v>12.16</v>
      </c>
      <c r="C13">
        <v>11.61</v>
      </c>
      <c r="D13">
        <v>11.9</v>
      </c>
    </row>
    <row r="14" spans="1:4" x14ac:dyDescent="0.4">
      <c r="A14">
        <v>11.93</v>
      </c>
      <c r="B14">
        <v>12</v>
      </c>
      <c r="C14">
        <v>12.21</v>
      </c>
      <c r="D14">
        <v>12.22</v>
      </c>
    </row>
    <row r="15" spans="1:4" x14ac:dyDescent="0.4">
      <c r="A15">
        <v>12.21</v>
      </c>
      <c r="B15">
        <v>12.28</v>
      </c>
      <c r="C15">
        <v>11.56</v>
      </c>
      <c r="D15">
        <v>11.88</v>
      </c>
    </row>
    <row r="16" spans="1:4" x14ac:dyDescent="0.4">
      <c r="A16">
        <v>12.32</v>
      </c>
      <c r="B16">
        <v>12.39</v>
      </c>
      <c r="C16">
        <v>11.95</v>
      </c>
      <c r="D16">
        <v>12.03</v>
      </c>
    </row>
    <row r="17" spans="1:4" x14ac:dyDescent="0.4">
      <c r="A17">
        <v>11.93</v>
      </c>
      <c r="B17">
        <v>12</v>
      </c>
      <c r="C17">
        <v>12.01</v>
      </c>
      <c r="D17">
        <v>12.35</v>
      </c>
    </row>
    <row r="18" spans="1:4" x14ac:dyDescent="0.4">
      <c r="A18">
        <v>11.85</v>
      </c>
      <c r="B18">
        <v>11.92</v>
      </c>
      <c r="C18">
        <v>12.06</v>
      </c>
      <c r="D18">
        <v>12.09</v>
      </c>
    </row>
    <row r="19" spans="1:4" x14ac:dyDescent="0.4">
      <c r="A19">
        <v>11.76</v>
      </c>
      <c r="B19">
        <v>11.83</v>
      </c>
      <c r="C19">
        <v>11.76</v>
      </c>
      <c r="D19">
        <v>11.77</v>
      </c>
    </row>
    <row r="20" spans="1:4" x14ac:dyDescent="0.4">
      <c r="A20">
        <v>12.16</v>
      </c>
      <c r="B20">
        <v>12.23</v>
      </c>
      <c r="C20">
        <v>11.82</v>
      </c>
      <c r="D20">
        <v>12.2</v>
      </c>
    </row>
    <row r="21" spans="1:4" x14ac:dyDescent="0.4">
      <c r="A21">
        <v>11.77</v>
      </c>
      <c r="B21">
        <v>11.84</v>
      </c>
      <c r="C21">
        <v>12.12</v>
      </c>
      <c r="D21">
        <v>11.79</v>
      </c>
    </row>
    <row r="22" spans="1:4" x14ac:dyDescent="0.4">
      <c r="A22">
        <v>12</v>
      </c>
      <c r="B22">
        <v>12.07</v>
      </c>
      <c r="C22">
        <v>11.6</v>
      </c>
      <c r="D22">
        <v>12.3</v>
      </c>
    </row>
    <row r="23" spans="1:4" x14ac:dyDescent="0.4">
      <c r="A23">
        <v>12.04</v>
      </c>
      <c r="B23">
        <v>12.11</v>
      </c>
      <c r="C23">
        <v>11.95</v>
      </c>
      <c r="D23">
        <v>12.27</v>
      </c>
    </row>
    <row r="24" spans="1:4" x14ac:dyDescent="0.4">
      <c r="A24">
        <v>11.96</v>
      </c>
      <c r="B24">
        <v>12.05</v>
      </c>
      <c r="C24">
        <v>11.96</v>
      </c>
      <c r="D24">
        <v>12.29</v>
      </c>
    </row>
    <row r="25" spans="1:4" x14ac:dyDescent="0.4">
      <c r="A25">
        <v>12.3</v>
      </c>
      <c r="B25">
        <v>12.37</v>
      </c>
      <c r="C25">
        <v>12.22</v>
      </c>
      <c r="D25">
        <v>12.47</v>
      </c>
    </row>
    <row r="26" spans="1:4" x14ac:dyDescent="0.4">
      <c r="A26">
        <v>12.18</v>
      </c>
      <c r="B26">
        <v>12.25</v>
      </c>
      <c r="C26">
        <v>11.75</v>
      </c>
      <c r="D26">
        <v>12.03</v>
      </c>
    </row>
    <row r="27" spans="1:4" x14ac:dyDescent="0.4">
      <c r="A27">
        <v>11.97</v>
      </c>
      <c r="B27">
        <v>12.04</v>
      </c>
      <c r="C27">
        <v>11.96</v>
      </c>
      <c r="D27">
        <v>12.17</v>
      </c>
    </row>
    <row r="28" spans="1:4" x14ac:dyDescent="0.4">
      <c r="A28">
        <v>12.17</v>
      </c>
      <c r="B28">
        <v>12.24</v>
      </c>
      <c r="C28">
        <v>11.95</v>
      </c>
      <c r="D28">
        <v>11.94</v>
      </c>
    </row>
    <row r="29" spans="1:4" x14ac:dyDescent="0.4">
      <c r="A29">
        <v>11.85</v>
      </c>
      <c r="B29">
        <v>11.92</v>
      </c>
      <c r="C29">
        <v>11.89</v>
      </c>
      <c r="D29">
        <v>11.97</v>
      </c>
    </row>
    <row r="30" spans="1:4" x14ac:dyDescent="0.4">
      <c r="A30">
        <v>12.3</v>
      </c>
      <c r="B30">
        <v>12.37</v>
      </c>
      <c r="C30">
        <v>11.88</v>
      </c>
      <c r="D30">
        <v>12.25</v>
      </c>
    </row>
    <row r="31" spans="1:4" x14ac:dyDescent="0.4">
      <c r="A31">
        <v>12.15</v>
      </c>
      <c r="B31">
        <v>12.22</v>
      </c>
      <c r="C31">
        <v>11.93</v>
      </c>
      <c r="D31">
        <v>12.25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topLeftCell="A4" workbookViewId="0">
      <selection activeCell="B7" sqref="B7"/>
    </sheetView>
  </sheetViews>
  <sheetFormatPr defaultRowHeight="14.6" x14ac:dyDescent="0.4"/>
  <cols>
    <col min="1" max="1" width="19.15234375" bestFit="1" customWidth="1"/>
    <col min="4" max="4" width="4.69140625" customWidth="1"/>
    <col min="5" max="5" width="18" bestFit="1" customWidth="1"/>
    <col min="6" max="6" width="10.3828125" bestFit="1" customWidth="1"/>
    <col min="7" max="7" width="12.69140625" bestFit="1" customWidth="1"/>
    <col min="8" max="8" width="7.15234375" customWidth="1"/>
    <col min="9" max="9" width="7.3828125" customWidth="1"/>
  </cols>
  <sheetData>
    <row r="1" spans="1:9" x14ac:dyDescent="0.4">
      <c r="A1" s="16" t="s">
        <v>23</v>
      </c>
    </row>
    <row r="3" spans="1:9" x14ac:dyDescent="0.4">
      <c r="A3" s="20"/>
      <c r="B3" s="20" t="s">
        <v>24</v>
      </c>
      <c r="C3" s="20" t="s">
        <v>24</v>
      </c>
      <c r="D3" s="20"/>
      <c r="E3" s="17"/>
      <c r="F3" s="17" t="s">
        <v>25</v>
      </c>
      <c r="G3" s="17" t="s">
        <v>26</v>
      </c>
      <c r="H3" s="17" t="s">
        <v>27</v>
      </c>
    </row>
    <row r="4" spans="1:9" x14ac:dyDescent="0.4">
      <c r="A4" s="20" t="s">
        <v>28</v>
      </c>
      <c r="B4" s="20" t="s">
        <v>29</v>
      </c>
      <c r="C4" s="20" t="s">
        <v>30</v>
      </c>
      <c r="D4" s="20"/>
      <c r="E4" s="20" t="s">
        <v>31</v>
      </c>
      <c r="F4" s="17" t="s">
        <v>32</v>
      </c>
      <c r="G4" s="17" t="s">
        <v>33</v>
      </c>
      <c r="H4" s="17" t="s">
        <v>34</v>
      </c>
      <c r="I4" s="16" t="str">
        <f>IF(B15="","Results are NOT valid until Q Statistic is entered into B15","Results")</f>
        <v>Results</v>
      </c>
    </row>
    <row r="5" spans="1:9" x14ac:dyDescent="0.4">
      <c r="A5" s="21">
        <v>0.33333333333333331</v>
      </c>
      <c r="B5" s="18">
        <f>ANOVA!D5</f>
        <v>11.58204301075269</v>
      </c>
      <c r="C5" s="18">
        <f>ANOVA!B5</f>
        <v>31</v>
      </c>
      <c r="E5" s="16" t="s">
        <v>40</v>
      </c>
      <c r="F5">
        <f>ABS($B$5-$B$6)</f>
        <v>7.7150537634409488E-2</v>
      </c>
      <c r="G5">
        <f>SQRT(($B$14/2)*((1/$C$5)+(1/$C$6)))</f>
        <v>0.37591645328101986</v>
      </c>
      <c r="H5">
        <f>$B$15*$G$5</f>
        <v>1.3833725480741532</v>
      </c>
      <c r="I5" s="16" t="str">
        <f>IF($F$5&gt;$H$5,"Means are different","Means are not different")</f>
        <v>Means are not different</v>
      </c>
    </row>
    <row r="6" spans="1:9" x14ac:dyDescent="0.4">
      <c r="A6" s="21">
        <v>0.375</v>
      </c>
      <c r="B6" s="18">
        <f>ANOVA!D6</f>
        <v>11.659193548387099</v>
      </c>
      <c r="C6" s="18">
        <f>ANOVA!B6</f>
        <v>31</v>
      </c>
      <c r="E6" s="16" t="s">
        <v>41</v>
      </c>
      <c r="F6">
        <f>ABS($B$5-$B$7)</f>
        <v>6.2150537634414249E-2</v>
      </c>
      <c r="G6">
        <f>SQRT(($B$14/2)*((1/$C$5)+(1/$C$7)))</f>
        <v>0.37591645328101986</v>
      </c>
      <c r="H6">
        <f>$B$15*$G$6</f>
        <v>1.3833725480741532</v>
      </c>
      <c r="I6" s="16" t="str">
        <f>IF($F$6&gt;$H$6,"Means are different","Means are not different")</f>
        <v>Means are not different</v>
      </c>
    </row>
    <row r="7" spans="1:9" x14ac:dyDescent="0.4">
      <c r="A7" s="21">
        <v>0.41666666666666702</v>
      </c>
      <c r="B7" s="18">
        <f>ANOVA!D7</f>
        <v>11.519892473118276</v>
      </c>
      <c r="C7" s="18">
        <f>ANOVA!B7</f>
        <v>31</v>
      </c>
      <c r="E7" s="16" t="s">
        <v>42</v>
      </c>
      <c r="F7">
        <f>ABS($B$5-$B$8)</f>
        <v>0.125</v>
      </c>
      <c r="G7">
        <f>SQRT(($B$14/2)*((1/$C$5)+(1/$C$8)))</f>
        <v>0.37591645328101986</v>
      </c>
      <c r="H7">
        <f>$B$15*$G$7</f>
        <v>1.3833725480741532</v>
      </c>
      <c r="I7" s="16" t="str">
        <f>IF($F$7&gt;$H$7,"Means are different","Means are not different")</f>
        <v>Means are not different</v>
      </c>
    </row>
    <row r="8" spans="1:9" x14ac:dyDescent="0.4">
      <c r="A8" s="21">
        <v>0.45833333333333298</v>
      </c>
      <c r="B8" s="18">
        <f>ANOVA!D8</f>
        <v>11.70704301075269</v>
      </c>
      <c r="C8" s="18">
        <f>ANOVA!B8</f>
        <v>31</v>
      </c>
      <c r="E8" s="16" t="s">
        <v>43</v>
      </c>
      <c r="F8">
        <f>ABS($B$6-$B$7)</f>
        <v>0.13930107526882374</v>
      </c>
      <c r="G8">
        <f>SQRT(($B$14/2)*((1/$C$6)+(1/$C$7)))</f>
        <v>0.37591645328101986</v>
      </c>
      <c r="H8">
        <f>$B$15*$G$8</f>
        <v>1.3833725480741532</v>
      </c>
      <c r="I8" s="16" t="str">
        <f>IF($F$8&gt;$H$8,"Means are different","Means are not different")</f>
        <v>Means are not different</v>
      </c>
    </row>
    <row r="9" spans="1:9" x14ac:dyDescent="0.4">
      <c r="E9" s="16" t="s">
        <v>44</v>
      </c>
      <c r="F9">
        <f>ABS($B$6-$B$8)</f>
        <v>4.7849462365590512E-2</v>
      </c>
      <c r="G9">
        <f>SQRT(($B$14/2)*((1/$C$6)+(1/$C$8)))</f>
        <v>0.37591645328101986</v>
      </c>
      <c r="H9">
        <f>$B$15*$G$9</f>
        <v>1.3833725480741532</v>
      </c>
      <c r="I9" s="16" t="str">
        <f>IF($F$9&gt;$H$9,"Means are different","Means are not different")</f>
        <v>Means are not different</v>
      </c>
    </row>
    <row r="10" spans="1:9" x14ac:dyDescent="0.4">
      <c r="A10" s="76" t="s">
        <v>35</v>
      </c>
      <c r="B10" s="76"/>
      <c r="E10" s="16" t="s">
        <v>45</v>
      </c>
      <c r="F10">
        <f>ABS($B$7-$B$8)</f>
        <v>0.18715053763441425</v>
      </c>
      <c r="G10">
        <f>SQRT(($B$14/2)*((1/$C$7)+(1/$C$8)))</f>
        <v>0.37591645328101986</v>
      </c>
      <c r="H10">
        <f>$B$15*$G$10</f>
        <v>1.3833725480741532</v>
      </c>
      <c r="I10" s="16" t="str">
        <f>IF($F$10&gt;$H$10,"Means are different","Means are not different")</f>
        <v>Means are not different</v>
      </c>
    </row>
    <row r="11" spans="1:9" x14ac:dyDescent="0.4">
      <c r="A11" s="18" t="s">
        <v>20</v>
      </c>
      <c r="B11" s="18">
        <f>ANOVA!G17</f>
        <v>0.01</v>
      </c>
    </row>
    <row r="12" spans="1:9" x14ac:dyDescent="0.4">
      <c r="A12" s="18" t="s">
        <v>36</v>
      </c>
      <c r="B12" s="18">
        <v>4</v>
      </c>
    </row>
    <row r="13" spans="1:9" x14ac:dyDescent="0.4">
      <c r="A13" s="18" t="s">
        <v>37</v>
      </c>
      <c r="B13" s="18">
        <f>ANOVA!C14</f>
        <v>120</v>
      </c>
    </row>
    <row r="14" spans="1:9" x14ac:dyDescent="0.4">
      <c r="A14" s="18" t="s">
        <v>38</v>
      </c>
      <c r="B14" s="18">
        <f>ANOVA!D14</f>
        <v>4.3807085752688169</v>
      </c>
    </row>
    <row r="15" spans="1:9" x14ac:dyDescent="0.4">
      <c r="A15" s="19" t="s">
        <v>39</v>
      </c>
      <c r="B15" s="19">
        <v>3.68</v>
      </c>
    </row>
  </sheetData>
  <mergeCells count="1">
    <mergeCell ref="A10:B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J39"/>
  <sheetViews>
    <sheetView tabSelected="1" workbookViewId="0"/>
  </sheetViews>
  <sheetFormatPr defaultColWidth="9.15234375" defaultRowHeight="14.6" x14ac:dyDescent="0.4"/>
  <cols>
    <col min="1" max="1" width="20.3046875" style="4" bestFit="1" customWidth="1"/>
    <col min="2" max="2" width="8.3828125" style="4" bestFit="1" customWidth="1"/>
    <col min="3" max="3" width="7" style="4" bestFit="1" customWidth="1"/>
    <col min="4" max="4" width="12" style="4" bestFit="1" customWidth="1"/>
    <col min="5" max="5" width="9.3828125" style="4" bestFit="1" customWidth="1"/>
    <col min="6" max="6" width="8.3046875" style="4" bestFit="1" customWidth="1"/>
    <col min="7" max="7" width="6.53515625" style="4" bestFit="1" customWidth="1"/>
    <col min="8" max="8" width="2.3046875" style="4" customWidth="1"/>
    <col min="9" max="9" width="4.15234375" style="4" customWidth="1"/>
    <col min="10" max="10" width="7.15234375" style="4" customWidth="1"/>
    <col min="11" max="16384" width="9.15234375" style="4"/>
  </cols>
  <sheetData>
    <row r="1" spans="1:10" ht="15" customHeight="1" x14ac:dyDescent="0.4">
      <c r="A1" s="3" t="s">
        <v>22</v>
      </c>
      <c r="B1" s="3"/>
      <c r="C1" s="3"/>
      <c r="D1" s="3"/>
      <c r="E1" s="3"/>
      <c r="F1" s="3"/>
      <c r="G1" s="3"/>
      <c r="I1" s="77" t="s">
        <v>0</v>
      </c>
      <c r="J1" s="78"/>
    </row>
    <row r="2" spans="1:10" ht="15" customHeight="1" x14ac:dyDescent="0.4">
      <c r="A2" s="3"/>
      <c r="B2" s="3"/>
      <c r="C2" s="3"/>
      <c r="D2" s="3"/>
      <c r="E2" s="3"/>
      <c r="F2" s="3"/>
      <c r="G2" s="3"/>
      <c r="I2" s="5" t="s">
        <v>1</v>
      </c>
      <c r="J2" s="6">
        <f>COUNTA(ASFData!$1:$1)</f>
        <v>4</v>
      </c>
    </row>
    <row r="3" spans="1:10" ht="15" customHeight="1" thickBot="1" x14ac:dyDescent="0.45">
      <c r="A3" s="3" t="s">
        <v>2</v>
      </c>
      <c r="B3" s="3"/>
      <c r="C3" s="3"/>
      <c r="D3" s="3"/>
      <c r="E3" s="3"/>
      <c r="F3" s="3"/>
      <c r="G3" s="3"/>
      <c r="H3" s="7"/>
      <c r="I3" s="8" t="s">
        <v>3</v>
      </c>
      <c r="J3" s="9">
        <f>SUM(B5:B8)</f>
        <v>124</v>
      </c>
    </row>
    <row r="4" spans="1:10" ht="15" customHeight="1" x14ac:dyDescent="0.4">
      <c r="A4" s="10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3"/>
      <c r="G4" s="3"/>
    </row>
    <row r="5" spans="1:10" ht="15" customHeight="1" x14ac:dyDescent="0.4">
      <c r="A5" s="11">
        <v>0.33333333333333298</v>
      </c>
      <c r="B5" s="11">
        <f>COUNT(ASFData!$A:$A)</f>
        <v>31</v>
      </c>
      <c r="C5" s="11">
        <f>SUM(ASFData!$A:$A)</f>
        <v>359.04333333333341</v>
      </c>
      <c r="D5" s="11">
        <f>AVERAGE(ASFData!$A:$A)</f>
        <v>11.58204301075269</v>
      </c>
      <c r="E5" s="12">
        <f>_xlfn.VAR.S(ASFData!$A:$A)</f>
        <v>4.4053627240143216</v>
      </c>
      <c r="F5" s="3"/>
      <c r="G5" s="3"/>
    </row>
    <row r="6" spans="1:10" ht="15" customHeight="1" x14ac:dyDescent="0.4">
      <c r="A6" s="11">
        <v>0.375</v>
      </c>
      <c r="B6" s="11">
        <f>COUNT(ASFData!$B:$B)</f>
        <v>31</v>
      </c>
      <c r="C6" s="11">
        <f>SUM(ASFData!$B:$B)</f>
        <v>361.43500000000006</v>
      </c>
      <c r="D6" s="11">
        <f>AVERAGE(ASFData!$B:$B)</f>
        <v>11.659193548387099</v>
      </c>
      <c r="E6" s="12">
        <f>_xlfn.VAR.S(ASFData!$B:$B)</f>
        <v>4.4298934946236237</v>
      </c>
      <c r="F6" s="3"/>
      <c r="G6" s="3"/>
    </row>
    <row r="7" spans="1:10" ht="15" customHeight="1" x14ac:dyDescent="0.4">
      <c r="A7" s="11">
        <v>0.41666666666666702</v>
      </c>
      <c r="B7" s="11">
        <f>COUNT(ASFData!$C:$C)</f>
        <v>31</v>
      </c>
      <c r="C7" s="11">
        <f>SUM(ASFData!$C:$C)</f>
        <v>357.11666666666656</v>
      </c>
      <c r="D7" s="11">
        <f>AVERAGE(ASFData!$C:$C)</f>
        <v>11.519892473118276</v>
      </c>
      <c r="E7" s="12">
        <f>_xlfn.VAR.S(ASFData!$C:$C)</f>
        <v>4.2879270250896298</v>
      </c>
      <c r="F7" s="3"/>
      <c r="G7" s="3"/>
    </row>
    <row r="8" spans="1:10" ht="15" customHeight="1" thickBot="1" x14ac:dyDescent="0.45">
      <c r="A8" s="13">
        <v>0.45833333333333298</v>
      </c>
      <c r="B8" s="13">
        <f>COUNT(ASFData!$D:$D)</f>
        <v>31</v>
      </c>
      <c r="C8" s="13">
        <f>SUM(ASFData!$D:$D)</f>
        <v>362.91833333333341</v>
      </c>
      <c r="D8" s="13">
        <f>AVERAGE(ASFData!$D:$D)</f>
        <v>11.70704301075269</v>
      </c>
      <c r="E8" s="14">
        <f>_xlfn.VAR.S(ASFData!$D:$D)</f>
        <v>4.3996510573476373</v>
      </c>
      <c r="F8" s="3"/>
      <c r="G8" s="3"/>
    </row>
    <row r="9" spans="1:10" ht="15" customHeight="1" x14ac:dyDescent="0.4">
      <c r="A9" s="3"/>
      <c r="B9" s="3"/>
      <c r="C9" s="3"/>
      <c r="D9" s="3"/>
      <c r="E9" s="3"/>
      <c r="F9" s="3"/>
      <c r="G9" s="3"/>
    </row>
    <row r="10" spans="1:10" ht="15" customHeight="1" x14ac:dyDescent="0.4">
      <c r="A10" s="3"/>
      <c r="B10" s="3"/>
      <c r="C10" s="3"/>
      <c r="D10" s="3"/>
      <c r="E10" s="3"/>
      <c r="F10" s="3"/>
      <c r="G10" s="3"/>
    </row>
    <row r="11" spans="1:10" ht="15" customHeight="1" thickBot="1" x14ac:dyDescent="0.45">
      <c r="A11" s="3" t="s">
        <v>9</v>
      </c>
      <c r="B11" s="3"/>
      <c r="C11" s="3"/>
      <c r="D11" s="3"/>
      <c r="E11" s="3"/>
      <c r="F11" s="3"/>
      <c r="G11" s="3"/>
    </row>
    <row r="12" spans="1:10" ht="15" customHeight="1" x14ac:dyDescent="0.4">
      <c r="A12" s="10" t="s">
        <v>10</v>
      </c>
      <c r="B12" s="10" t="s">
        <v>11</v>
      </c>
      <c r="C12" s="10" t="s">
        <v>12</v>
      </c>
      <c r="D12" s="10" t="s">
        <v>13</v>
      </c>
      <c r="E12" s="10" t="s">
        <v>14</v>
      </c>
      <c r="F12" s="10" t="s">
        <v>15</v>
      </c>
      <c r="G12" s="10" t="s">
        <v>16</v>
      </c>
    </row>
    <row r="13" spans="1:10" ht="15" customHeight="1" x14ac:dyDescent="0.4">
      <c r="A13" s="11" t="s">
        <v>17</v>
      </c>
      <c r="B13" s="12">
        <f>B16-DEVSQ(ASFData!$A:$A)-DEVSQ(ASFData!$B:$B)-DEVSQ(ASFData!$C:$C)-DEVSQ(ASFData!$D:$D)</f>
        <v>0.63673673835103273</v>
      </c>
      <c r="C13" s="11">
        <f>J2-1</f>
        <v>3</v>
      </c>
      <c r="D13" s="12">
        <f>B13/C13</f>
        <v>0.21224557945034425</v>
      </c>
      <c r="E13" s="12">
        <f>D13/D14</f>
        <v>4.8450056835227864E-2</v>
      </c>
      <c r="F13" s="12">
        <f>_xlfn.F.DIST.RT(E13,C13,C14)</f>
        <v>0.98581524963833767</v>
      </c>
      <c r="G13" s="12">
        <f>_xlfn.F.INV.RT(G17,C13,C14)</f>
        <v>3.949099792520776</v>
      </c>
    </row>
    <row r="14" spans="1:10" ht="15" customHeight="1" x14ac:dyDescent="0.4">
      <c r="A14" s="11" t="s">
        <v>18</v>
      </c>
      <c r="B14" s="12">
        <f>B16-B13</f>
        <v>525.68502903225806</v>
      </c>
      <c r="C14" s="11">
        <f>J3-COUNTA(ASFData!$1:$1)</f>
        <v>120</v>
      </c>
      <c r="D14" s="12">
        <f>B14/C14</f>
        <v>4.3807085752688169</v>
      </c>
      <c r="E14" s="11"/>
      <c r="F14" s="11"/>
      <c r="G14" s="11"/>
    </row>
    <row r="15" spans="1:10" ht="15" customHeight="1" x14ac:dyDescent="0.4">
      <c r="A15" s="11"/>
      <c r="B15" s="11"/>
      <c r="C15" s="11"/>
      <c r="D15" s="11"/>
      <c r="E15" s="11"/>
      <c r="F15" s="11"/>
      <c r="G15" s="11"/>
    </row>
    <row r="16" spans="1:10" ht="15" customHeight="1" thickBot="1" x14ac:dyDescent="0.45">
      <c r="A16" s="13" t="s">
        <v>19</v>
      </c>
      <c r="B16" s="14">
        <f>DEVSQ(ASFData!$A$1:$D$31)</f>
        <v>526.32176577060909</v>
      </c>
      <c r="C16" s="13">
        <f>C13+C14</f>
        <v>123</v>
      </c>
      <c r="D16" s="11"/>
      <c r="E16" s="11"/>
      <c r="F16" s="11"/>
      <c r="G16" s="11"/>
    </row>
    <row r="17" spans="4:7" ht="15" customHeight="1" thickBot="1" x14ac:dyDescent="0.45">
      <c r="D17" s="79" t="s">
        <v>20</v>
      </c>
      <c r="E17" s="80"/>
      <c r="F17" s="81"/>
      <c r="G17" s="15">
        <v>0.01</v>
      </c>
    </row>
    <row r="18" spans="4:7" ht="15" customHeight="1" x14ac:dyDescent="0.4"/>
    <row r="19" spans="4:7" ht="15" customHeight="1" x14ac:dyDescent="0.4"/>
    <row r="20" spans="4:7" ht="15" customHeight="1" x14ac:dyDescent="0.4"/>
    <row r="21" spans="4:7" ht="15" customHeight="1" x14ac:dyDescent="0.4"/>
    <row r="22" spans="4:7" ht="15" customHeight="1" x14ac:dyDescent="0.4"/>
    <row r="23" spans="4:7" ht="15" customHeight="1" x14ac:dyDescent="0.4"/>
    <row r="24" spans="4:7" ht="15" customHeight="1" x14ac:dyDescent="0.4"/>
    <row r="25" spans="4:7" ht="15" customHeight="1" x14ac:dyDescent="0.4"/>
    <row r="26" spans="4:7" ht="15" customHeight="1" x14ac:dyDescent="0.4"/>
    <row r="27" spans="4:7" ht="15" customHeight="1" x14ac:dyDescent="0.4"/>
    <row r="28" spans="4:7" ht="15" customHeight="1" x14ac:dyDescent="0.4"/>
    <row r="29" spans="4:7" ht="15" customHeight="1" x14ac:dyDescent="0.4"/>
    <row r="30" spans="4:7" ht="15" customHeight="1" x14ac:dyDescent="0.4"/>
    <row r="31" spans="4:7" ht="15" customHeight="1" x14ac:dyDescent="0.4"/>
    <row r="32" spans="4:7" ht="15" customHeight="1" x14ac:dyDescent="0.4"/>
    <row r="33" ht="15" customHeight="1" x14ac:dyDescent="0.4"/>
    <row r="34" ht="15" customHeight="1" x14ac:dyDescent="0.4"/>
    <row r="35" ht="15" customHeight="1" x14ac:dyDescent="0.4"/>
    <row r="36" ht="15" customHeight="1" x14ac:dyDescent="0.4"/>
    <row r="37" ht="15" customHeight="1" x14ac:dyDescent="0.4"/>
    <row r="38" ht="15" customHeight="1" x14ac:dyDescent="0.4"/>
    <row r="39" ht="15" customHeight="1" x14ac:dyDescent="0.4"/>
  </sheetData>
  <mergeCells count="2">
    <mergeCell ref="I1:J1"/>
    <mergeCell ref="D17:F17"/>
  </mergeCells>
  <pageMargins left="0.7" right="0.7" top="0.75" bottom="0.75" header="0.3" footer="0.3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workbookViewId="0">
      <selection activeCell="D2" sqref="D2"/>
    </sheetView>
  </sheetViews>
  <sheetFormatPr defaultRowHeight="14.6" x14ac:dyDescent="0.4"/>
  <cols>
    <col min="1" max="2" width="9.3046875" bestFit="1" customWidth="1"/>
    <col min="3" max="4" width="9.84375" bestFit="1" customWidth="1"/>
  </cols>
  <sheetData>
    <row r="1" spans="1:4" ht="15" thickBot="1" x14ac:dyDescent="0.45">
      <c r="A1" s="1">
        <v>0.33333333333333331</v>
      </c>
      <c r="B1" s="1">
        <v>0.375</v>
      </c>
      <c r="C1" s="1">
        <v>0.41666666666666669</v>
      </c>
      <c r="D1" s="1">
        <v>0.45833333333333331</v>
      </c>
    </row>
    <row r="2" spans="1:4" x14ac:dyDescent="0.4">
      <c r="A2" s="2">
        <v>11.55</v>
      </c>
      <c r="B2" s="2">
        <v>11.62</v>
      </c>
      <c r="C2" s="2">
        <v>11.91</v>
      </c>
      <c r="D2" s="2">
        <v>12.02</v>
      </c>
    </row>
    <row r="3" spans="1:4" x14ac:dyDescent="0.4">
      <c r="A3" s="2">
        <v>11.62</v>
      </c>
      <c r="B3" s="2">
        <v>11.69</v>
      </c>
      <c r="C3" s="2">
        <v>11.36</v>
      </c>
      <c r="D3" s="2">
        <v>12.02</v>
      </c>
    </row>
    <row r="4" spans="1:4" x14ac:dyDescent="0.4">
      <c r="A4" s="2">
        <v>11.52</v>
      </c>
      <c r="B4" s="2">
        <v>11.59</v>
      </c>
      <c r="C4" s="2">
        <v>11.95</v>
      </c>
      <c r="D4" s="2">
        <v>12.05</v>
      </c>
    </row>
    <row r="5" spans="1:4" x14ac:dyDescent="0.4">
      <c r="A5" s="2">
        <v>11.75</v>
      </c>
      <c r="B5" s="2">
        <v>11.82</v>
      </c>
      <c r="C5" s="2">
        <v>11.75</v>
      </c>
      <c r="D5" s="2">
        <v>12.18</v>
      </c>
    </row>
    <row r="6" spans="1:4" x14ac:dyDescent="0.4">
      <c r="A6" s="2">
        <v>11.9</v>
      </c>
      <c r="B6" s="2">
        <v>11.97</v>
      </c>
      <c r="C6" s="2">
        <v>12.14</v>
      </c>
      <c r="D6" s="2">
        <v>12.11</v>
      </c>
    </row>
    <row r="7" spans="1:4" x14ac:dyDescent="0.4">
      <c r="A7" s="2">
        <v>11.64</v>
      </c>
      <c r="B7" s="2">
        <v>11.91</v>
      </c>
      <c r="C7" s="2">
        <v>11.72</v>
      </c>
      <c r="D7" s="2">
        <v>12.07</v>
      </c>
    </row>
    <row r="8" spans="1:4" x14ac:dyDescent="0.4">
      <c r="A8" s="2">
        <v>11.8</v>
      </c>
      <c r="B8" s="2">
        <v>11.87</v>
      </c>
      <c r="C8" s="2">
        <v>11.61</v>
      </c>
      <c r="D8" s="2">
        <v>12.05</v>
      </c>
    </row>
    <row r="9" spans="1:4" x14ac:dyDescent="0.4">
      <c r="A9" s="2">
        <v>12.03</v>
      </c>
      <c r="B9" s="2">
        <v>12.1</v>
      </c>
      <c r="C9" s="2">
        <v>11.85</v>
      </c>
      <c r="D9" s="2">
        <v>11.64</v>
      </c>
    </row>
    <row r="10" spans="1:4" x14ac:dyDescent="0.4">
      <c r="A10" s="2">
        <v>11.91</v>
      </c>
      <c r="B10" s="2">
        <v>12.01</v>
      </c>
      <c r="C10" s="2">
        <v>12.16</v>
      </c>
      <c r="D10" s="2">
        <v>12.39</v>
      </c>
    </row>
    <row r="11" spans="1:4" x14ac:dyDescent="0.4">
      <c r="A11" s="2">
        <v>11.92</v>
      </c>
      <c r="B11" s="2">
        <v>11.99</v>
      </c>
      <c r="C11" s="2">
        <v>11.94</v>
      </c>
      <c r="D11" s="2">
        <v>11.65</v>
      </c>
    </row>
    <row r="12" spans="1:4" x14ac:dyDescent="0.4">
      <c r="A12" s="2">
        <v>12.13</v>
      </c>
      <c r="B12" s="2">
        <v>12.2</v>
      </c>
      <c r="C12" s="2">
        <v>12.12</v>
      </c>
      <c r="D12" s="2">
        <v>12.11</v>
      </c>
    </row>
    <row r="13" spans="1:4" x14ac:dyDescent="0.4">
      <c r="A13" s="2">
        <v>12.09</v>
      </c>
      <c r="B13" s="2">
        <v>12.16</v>
      </c>
      <c r="C13" s="2">
        <v>11.61</v>
      </c>
      <c r="D13" s="2">
        <v>11.9</v>
      </c>
    </row>
    <row r="14" spans="1:4" x14ac:dyDescent="0.4">
      <c r="A14" s="2">
        <v>11.93</v>
      </c>
      <c r="B14" s="2">
        <v>12</v>
      </c>
      <c r="C14" s="2">
        <v>12.21</v>
      </c>
      <c r="D14" s="2">
        <v>12.22</v>
      </c>
    </row>
    <row r="15" spans="1:4" x14ac:dyDescent="0.4">
      <c r="A15" s="2">
        <v>12.21</v>
      </c>
      <c r="B15" s="2">
        <v>12.28</v>
      </c>
      <c r="C15" s="2">
        <v>11.56</v>
      </c>
      <c r="D15" s="2">
        <v>11.88</v>
      </c>
    </row>
    <row r="16" spans="1:4" x14ac:dyDescent="0.4">
      <c r="A16" s="2">
        <v>12.32</v>
      </c>
      <c r="B16" s="2">
        <v>12.39</v>
      </c>
      <c r="C16" s="2">
        <v>11.95</v>
      </c>
      <c r="D16" s="2">
        <v>12.03</v>
      </c>
    </row>
    <row r="17" spans="1:4" x14ac:dyDescent="0.4">
      <c r="A17" s="2">
        <v>11.93</v>
      </c>
      <c r="B17" s="2">
        <v>12</v>
      </c>
      <c r="C17" s="2">
        <v>12.01</v>
      </c>
      <c r="D17" s="2">
        <v>12.35</v>
      </c>
    </row>
    <row r="18" spans="1:4" x14ac:dyDescent="0.4">
      <c r="A18" s="2">
        <v>11.85</v>
      </c>
      <c r="B18" s="2">
        <v>11.92</v>
      </c>
      <c r="C18" s="2">
        <v>12.06</v>
      </c>
      <c r="D18" s="2">
        <v>12.09</v>
      </c>
    </row>
    <row r="19" spans="1:4" x14ac:dyDescent="0.4">
      <c r="A19" s="2">
        <v>11.76</v>
      </c>
      <c r="B19" s="2">
        <v>11.83</v>
      </c>
      <c r="C19" s="2">
        <v>11.76</v>
      </c>
      <c r="D19" s="2">
        <v>11.77</v>
      </c>
    </row>
    <row r="20" spans="1:4" x14ac:dyDescent="0.4">
      <c r="A20" s="2">
        <v>12.16</v>
      </c>
      <c r="B20" s="2">
        <v>12.23</v>
      </c>
      <c r="C20" s="2">
        <v>11.82</v>
      </c>
      <c r="D20" s="2">
        <v>12.2</v>
      </c>
    </row>
    <row r="21" spans="1:4" x14ac:dyDescent="0.4">
      <c r="A21" s="2">
        <v>11.77</v>
      </c>
      <c r="B21" s="2">
        <v>11.84</v>
      </c>
      <c r="C21" s="2">
        <v>12.12</v>
      </c>
      <c r="D21" s="2">
        <v>11.79</v>
      </c>
    </row>
    <row r="22" spans="1:4" x14ac:dyDescent="0.4">
      <c r="A22" s="2">
        <v>12</v>
      </c>
      <c r="B22" s="2">
        <v>12.07</v>
      </c>
      <c r="C22" s="2">
        <v>11.6</v>
      </c>
      <c r="D22" s="2">
        <v>12.3</v>
      </c>
    </row>
    <row r="23" spans="1:4" x14ac:dyDescent="0.4">
      <c r="A23" s="2">
        <v>12.04</v>
      </c>
      <c r="B23" s="2">
        <v>12.11</v>
      </c>
      <c r="C23" s="2">
        <v>11.95</v>
      </c>
      <c r="D23" s="2">
        <v>12.27</v>
      </c>
    </row>
    <row r="24" spans="1:4" x14ac:dyDescent="0.4">
      <c r="A24" s="2">
        <v>11.96</v>
      </c>
      <c r="B24" s="2">
        <v>12.05</v>
      </c>
      <c r="C24" s="2">
        <v>11.96</v>
      </c>
      <c r="D24" s="2">
        <v>12.29</v>
      </c>
    </row>
    <row r="25" spans="1:4" x14ac:dyDescent="0.4">
      <c r="A25" s="2">
        <v>12.3</v>
      </c>
      <c r="B25" s="2">
        <v>12.37</v>
      </c>
      <c r="C25" s="2">
        <v>12.22</v>
      </c>
      <c r="D25" s="2">
        <v>12.47</v>
      </c>
    </row>
    <row r="26" spans="1:4" x14ac:dyDescent="0.4">
      <c r="A26" s="2">
        <v>12.18</v>
      </c>
      <c r="B26" s="2">
        <v>12.25</v>
      </c>
      <c r="C26" s="2">
        <v>11.75</v>
      </c>
      <c r="D26" s="2">
        <v>12.03</v>
      </c>
    </row>
    <row r="27" spans="1:4" x14ac:dyDescent="0.4">
      <c r="A27" s="2">
        <v>11.97</v>
      </c>
      <c r="B27" s="2">
        <v>12.04</v>
      </c>
      <c r="C27" s="2">
        <v>11.96</v>
      </c>
      <c r="D27" s="2">
        <v>12.17</v>
      </c>
    </row>
    <row r="28" spans="1:4" x14ac:dyDescent="0.4">
      <c r="A28" s="2">
        <v>12.17</v>
      </c>
      <c r="B28" s="2">
        <v>12.24</v>
      </c>
      <c r="C28" s="2">
        <v>11.95</v>
      </c>
      <c r="D28" s="2">
        <v>11.94</v>
      </c>
    </row>
    <row r="29" spans="1:4" x14ac:dyDescent="0.4">
      <c r="A29" s="2">
        <v>11.85</v>
      </c>
      <c r="B29" s="2">
        <v>11.92</v>
      </c>
      <c r="C29" s="2">
        <v>11.89</v>
      </c>
      <c r="D29" s="2">
        <v>11.97</v>
      </c>
    </row>
    <row r="30" spans="1:4" x14ac:dyDescent="0.4">
      <c r="A30" s="2">
        <v>12.3</v>
      </c>
      <c r="B30" s="2">
        <v>12.37</v>
      </c>
      <c r="C30" s="2">
        <v>11.88</v>
      </c>
      <c r="D30" s="2">
        <v>12.25</v>
      </c>
    </row>
    <row r="31" spans="1:4" x14ac:dyDescent="0.4">
      <c r="A31" s="2">
        <v>12.15</v>
      </c>
      <c r="B31" s="2">
        <v>12.22</v>
      </c>
      <c r="C31" s="2">
        <v>11.93</v>
      </c>
      <c r="D31" s="2">
        <v>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/>
  <dimension ref="A1:D28"/>
  <sheetViews>
    <sheetView workbookViewId="0">
      <selection activeCell="B6" sqref="B6"/>
    </sheetView>
  </sheetViews>
  <sheetFormatPr defaultColWidth="9.15234375" defaultRowHeight="14.6" x14ac:dyDescent="0.4"/>
  <cols>
    <col min="1" max="1" width="33.53515625" style="41" customWidth="1"/>
    <col min="2" max="2" width="12" style="41" customWidth="1"/>
    <col min="3" max="16384" width="9.15234375" style="41"/>
  </cols>
  <sheetData>
    <row r="1" spans="1:4" x14ac:dyDescent="0.4">
      <c r="A1" s="39" t="s">
        <v>76</v>
      </c>
      <c r="B1" s="40"/>
    </row>
    <row r="2" spans="1:4" x14ac:dyDescent="0.4">
      <c r="A2" s="42" t="s">
        <v>56</v>
      </c>
      <c r="B2" s="43"/>
    </row>
    <row r="3" spans="1:4" x14ac:dyDescent="0.4">
      <c r="A3" s="44" t="s">
        <v>70</v>
      </c>
      <c r="B3" s="45">
        <v>4.41E-2</v>
      </c>
    </row>
    <row r="4" spans="1:4" x14ac:dyDescent="0.4">
      <c r="A4" s="44" t="s">
        <v>58</v>
      </c>
      <c r="B4" s="45">
        <v>0.01</v>
      </c>
    </row>
    <row r="5" spans="1:4" x14ac:dyDescent="0.4">
      <c r="A5" s="44" t="s">
        <v>60</v>
      </c>
      <c r="B5" s="45">
        <v>30</v>
      </c>
    </row>
    <row r="6" spans="1:4" x14ac:dyDescent="0.4">
      <c r="A6" s="44" t="s">
        <v>71</v>
      </c>
      <c r="B6" s="46">
        <v>0.20660000000000001</v>
      </c>
    </row>
    <row r="7" spans="1:4" s="49" customFormat="1" x14ac:dyDescent="0.4">
      <c r="A7" s="47"/>
      <c r="B7" s="48"/>
    </row>
    <row r="8" spans="1:4" s="50" customFormat="1" x14ac:dyDescent="0.4">
      <c r="A8" s="73" t="s">
        <v>62</v>
      </c>
      <c r="B8" s="73"/>
    </row>
    <row r="9" spans="1:4" x14ac:dyDescent="0.4">
      <c r="A9" s="51" t="s">
        <v>72</v>
      </c>
      <c r="B9" s="51">
        <f>B5-1</f>
        <v>29</v>
      </c>
      <c r="D9" s="52"/>
    </row>
    <row r="10" spans="1:4" x14ac:dyDescent="0.4">
      <c r="A10" s="51" t="s">
        <v>73</v>
      </c>
      <c r="B10" s="51">
        <f>B4/2</f>
        <v>5.0000000000000001E-3</v>
      </c>
      <c r="D10" s="52"/>
    </row>
    <row r="11" spans="1:4" x14ac:dyDescent="0.4">
      <c r="A11" s="53" t="s">
        <v>74</v>
      </c>
      <c r="B11" s="54">
        <f>B9*B6^2/B3</f>
        <v>28.068554195011338</v>
      </c>
      <c r="D11" s="52"/>
    </row>
    <row r="12" spans="1:4" x14ac:dyDescent="0.4">
      <c r="A12" s="55"/>
      <c r="B12" s="56"/>
    </row>
    <row r="13" spans="1:4" x14ac:dyDescent="0.4">
      <c r="A13" s="57" t="s">
        <v>65</v>
      </c>
      <c r="B13" s="57"/>
    </row>
    <row r="14" spans="1:4" x14ac:dyDescent="0.4">
      <c r="A14" s="58" t="s">
        <v>66</v>
      </c>
      <c r="B14" s="59">
        <f>_xlfn.CHISQ.INV.RT(1-B10, B9)</f>
        <v>13.121148887960382</v>
      </c>
    </row>
    <row r="15" spans="1:4" x14ac:dyDescent="0.4">
      <c r="A15" s="58" t="s">
        <v>67</v>
      </c>
      <c r="B15" s="59">
        <f>_xlfn.CHISQ.INV.RT(B10, B9)</f>
        <v>52.335617785933614</v>
      </c>
    </row>
    <row r="16" spans="1:4" x14ac:dyDescent="0.4">
      <c r="A16" s="60" t="s">
        <v>75</v>
      </c>
      <c r="B16" s="54">
        <f>IF(B11&lt;_xlfn.CHISQ.INV.RT(0.5, B9), 1-_xlfn.CHISQ.DIST.RT(B11, B9), _xlfn.CHISQ.DIST.RT(B11, B9))</f>
        <v>0.48575025774915348</v>
      </c>
    </row>
    <row r="17" spans="1:2" x14ac:dyDescent="0.4">
      <c r="A17" s="57" t="str">
        <f>IF(B16&lt;$B$4/2,"Reject the null hypothesis","Do not reject the null hypothesis")</f>
        <v>Do not reject the null hypothesis</v>
      </c>
      <c r="B17" s="57"/>
    </row>
    <row r="18" spans="1:2" x14ac:dyDescent="0.4">
      <c r="A18" s="61"/>
      <c r="B18" s="61"/>
    </row>
    <row r="28" spans="1:2" s="49" customFormat="1" x14ac:dyDescent="0.4">
      <c r="A28" s="63"/>
      <c r="B28" s="64"/>
    </row>
  </sheetData>
  <mergeCells count="1">
    <mergeCell ref="A8:B8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7"/>
  <dimension ref="A1:D28"/>
  <sheetViews>
    <sheetView workbookViewId="0">
      <selection activeCell="B17" sqref="A1:B17"/>
    </sheetView>
  </sheetViews>
  <sheetFormatPr defaultColWidth="9.15234375" defaultRowHeight="14.6" x14ac:dyDescent="0.4"/>
  <cols>
    <col min="1" max="1" width="33.53515625" style="41" customWidth="1"/>
    <col min="2" max="2" width="12" style="41" customWidth="1"/>
    <col min="3" max="16384" width="9.15234375" style="41"/>
  </cols>
  <sheetData>
    <row r="1" spans="1:4" x14ac:dyDescent="0.4">
      <c r="A1" s="39" t="s">
        <v>76</v>
      </c>
      <c r="B1" s="40"/>
    </row>
    <row r="2" spans="1:4" x14ac:dyDescent="0.4">
      <c r="A2" s="42" t="s">
        <v>56</v>
      </c>
      <c r="B2" s="43"/>
    </row>
    <row r="3" spans="1:4" x14ac:dyDescent="0.4">
      <c r="A3" s="44" t="s">
        <v>70</v>
      </c>
      <c r="B3" s="45">
        <v>4.41E-2</v>
      </c>
    </row>
    <row r="4" spans="1:4" x14ac:dyDescent="0.4">
      <c r="A4" s="44" t="s">
        <v>58</v>
      </c>
      <c r="B4" s="45">
        <v>0.01</v>
      </c>
    </row>
    <row r="5" spans="1:4" x14ac:dyDescent="0.4">
      <c r="A5" s="44" t="s">
        <v>60</v>
      </c>
      <c r="B5" s="45">
        <v>30</v>
      </c>
    </row>
    <row r="6" spans="1:4" x14ac:dyDescent="0.4">
      <c r="A6" s="44" t="s">
        <v>71</v>
      </c>
      <c r="B6" s="46">
        <v>0.20730000000000001</v>
      </c>
    </row>
    <row r="7" spans="1:4" s="49" customFormat="1" x14ac:dyDescent="0.4">
      <c r="A7" s="47"/>
      <c r="B7" s="48"/>
    </row>
    <row r="8" spans="1:4" s="50" customFormat="1" x14ac:dyDescent="0.4">
      <c r="A8" s="73" t="s">
        <v>62</v>
      </c>
      <c r="B8" s="73"/>
    </row>
    <row r="9" spans="1:4" x14ac:dyDescent="0.4">
      <c r="A9" s="51" t="s">
        <v>72</v>
      </c>
      <c r="B9" s="51">
        <f>B5-1</f>
        <v>29</v>
      </c>
      <c r="D9" s="52"/>
    </row>
    <row r="10" spans="1:4" x14ac:dyDescent="0.4">
      <c r="A10" s="51" t="s">
        <v>73</v>
      </c>
      <c r="B10" s="51">
        <f>B4/2</f>
        <v>5.0000000000000001E-3</v>
      </c>
      <c r="D10" s="52"/>
    </row>
    <row r="11" spans="1:4" x14ac:dyDescent="0.4">
      <c r="A11" s="53" t="s">
        <v>74</v>
      </c>
      <c r="B11" s="54">
        <f>B9*B6^2/B3</f>
        <v>28.259079591836738</v>
      </c>
      <c r="D11" s="52"/>
    </row>
    <row r="12" spans="1:4" x14ac:dyDescent="0.4">
      <c r="A12" s="55"/>
      <c r="B12" s="56"/>
    </row>
    <row r="13" spans="1:4" x14ac:dyDescent="0.4">
      <c r="A13" s="57" t="s">
        <v>65</v>
      </c>
      <c r="B13" s="57"/>
    </row>
    <row r="14" spans="1:4" x14ac:dyDescent="0.4">
      <c r="A14" s="58" t="s">
        <v>66</v>
      </c>
      <c r="B14" s="59">
        <f>_xlfn.CHISQ.INV.RT(1-B10, B9)</f>
        <v>13.121148887960382</v>
      </c>
    </row>
    <row r="15" spans="1:4" x14ac:dyDescent="0.4">
      <c r="A15" s="58" t="s">
        <v>67</v>
      </c>
      <c r="B15" s="59">
        <f>_xlfn.CHISQ.INV.RT(B10, B9)</f>
        <v>52.335617785933614</v>
      </c>
    </row>
    <row r="16" spans="1:4" x14ac:dyDescent="0.4">
      <c r="A16" s="60" t="s">
        <v>75</v>
      </c>
      <c r="B16" s="54">
        <f>IF(B11&lt;_xlfn.CHISQ.INV.RT(0.5, B9), 1-_xlfn.CHISQ.DIST.RT(B11, B9), _xlfn.CHISQ.DIST.RT(B11, B9))</f>
        <v>0.49590525454559975</v>
      </c>
    </row>
    <row r="17" spans="1:2" x14ac:dyDescent="0.4">
      <c r="A17" s="57" t="str">
        <f>IF(B16&lt;$B$4/2,"Reject the null hypothesis","Do not reject the null hypothesis")</f>
        <v>Do not reject the null hypothesis</v>
      </c>
      <c r="B17" s="57"/>
    </row>
    <row r="18" spans="1:2" x14ac:dyDescent="0.4">
      <c r="A18" s="61"/>
      <c r="B18" s="61"/>
    </row>
    <row r="28" spans="1:2" s="49" customFormat="1" x14ac:dyDescent="0.4">
      <c r="A28" s="63"/>
      <c r="B28" s="64"/>
    </row>
  </sheetData>
  <mergeCells count="1">
    <mergeCell ref="A8:B8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6"/>
  <dimension ref="A1:D28"/>
  <sheetViews>
    <sheetView workbookViewId="0">
      <selection activeCell="B17" sqref="A1:B17"/>
    </sheetView>
  </sheetViews>
  <sheetFormatPr defaultColWidth="9.15234375" defaultRowHeight="14.6" x14ac:dyDescent="0.4"/>
  <cols>
    <col min="1" max="1" width="33.53515625" style="41" customWidth="1"/>
    <col min="2" max="2" width="12" style="41" customWidth="1"/>
    <col min="3" max="16384" width="9.15234375" style="41"/>
  </cols>
  <sheetData>
    <row r="1" spans="1:4" x14ac:dyDescent="0.4">
      <c r="A1" s="39" t="s">
        <v>76</v>
      </c>
      <c r="B1" s="40"/>
    </row>
    <row r="2" spans="1:4" x14ac:dyDescent="0.4">
      <c r="A2" s="42" t="s">
        <v>56</v>
      </c>
      <c r="B2" s="43"/>
    </row>
    <row r="3" spans="1:4" x14ac:dyDescent="0.4">
      <c r="A3" s="44" t="s">
        <v>70</v>
      </c>
      <c r="B3" s="45">
        <v>4.41E-2</v>
      </c>
    </row>
    <row r="4" spans="1:4" x14ac:dyDescent="0.4">
      <c r="A4" s="44" t="s">
        <v>58</v>
      </c>
      <c r="B4" s="45">
        <v>0.01</v>
      </c>
    </row>
    <row r="5" spans="1:4" x14ac:dyDescent="0.4">
      <c r="A5" s="44" t="s">
        <v>60</v>
      </c>
      <c r="B5" s="45">
        <v>30</v>
      </c>
    </row>
    <row r="6" spans="1:4" x14ac:dyDescent="0.4">
      <c r="A6" s="44" t="s">
        <v>71</v>
      </c>
      <c r="B6" s="46">
        <v>0.21329999999999999</v>
      </c>
    </row>
    <row r="7" spans="1:4" s="49" customFormat="1" x14ac:dyDescent="0.4">
      <c r="A7" s="47"/>
      <c r="B7" s="48"/>
    </row>
    <row r="8" spans="1:4" s="50" customFormat="1" x14ac:dyDescent="0.4">
      <c r="A8" s="73" t="s">
        <v>62</v>
      </c>
      <c r="B8" s="73"/>
    </row>
    <row r="9" spans="1:4" x14ac:dyDescent="0.4">
      <c r="A9" s="51" t="s">
        <v>72</v>
      </c>
      <c r="B9" s="51">
        <f>B5-1</f>
        <v>29</v>
      </c>
      <c r="D9" s="52"/>
    </row>
    <row r="10" spans="1:4" x14ac:dyDescent="0.4">
      <c r="A10" s="51" t="s">
        <v>73</v>
      </c>
      <c r="B10" s="51">
        <f>B4/2</f>
        <v>5.0000000000000001E-3</v>
      </c>
      <c r="D10" s="52"/>
    </row>
    <row r="11" spans="1:4" x14ac:dyDescent="0.4">
      <c r="A11" s="53" t="s">
        <v>74</v>
      </c>
      <c r="B11" s="54">
        <f>B9*B6^2/B3</f>
        <v>29.918589795918368</v>
      </c>
      <c r="D11" s="52"/>
    </row>
    <row r="12" spans="1:4" x14ac:dyDescent="0.4">
      <c r="A12" s="55"/>
      <c r="B12" s="56"/>
    </row>
    <row r="13" spans="1:4" x14ac:dyDescent="0.4">
      <c r="A13" s="57" t="s">
        <v>65</v>
      </c>
      <c r="B13" s="57"/>
    </row>
    <row r="14" spans="1:4" x14ac:dyDescent="0.4">
      <c r="A14" s="58" t="s">
        <v>66</v>
      </c>
      <c r="B14" s="59">
        <f>_xlfn.CHISQ.INV.RT(1-B10, B9)</f>
        <v>13.121148887960382</v>
      </c>
    </row>
    <row r="15" spans="1:4" x14ac:dyDescent="0.4">
      <c r="A15" s="58" t="s">
        <v>67</v>
      </c>
      <c r="B15" s="59">
        <f>_xlfn.CHISQ.INV.RT(B10, B9)</f>
        <v>52.335617785933614</v>
      </c>
    </row>
    <row r="16" spans="1:4" x14ac:dyDescent="0.4">
      <c r="A16" s="60" t="s">
        <v>75</v>
      </c>
      <c r="B16" s="54">
        <f>IF(B11&lt;_xlfn.CHISQ.INV.RT(0.5, B9), 1-_xlfn.CHISQ.DIST.RT(B11, B9), _xlfn.CHISQ.DIST.RT(B11, B9))</f>
        <v>0.41807625528215253</v>
      </c>
    </row>
    <row r="17" spans="1:2" x14ac:dyDescent="0.4">
      <c r="A17" s="57" t="str">
        <f>IF(B16&lt;$B$4/2,"Reject the null hypothesis","Do not reject the null hypothesis")</f>
        <v>Do not reject the null hypothesis</v>
      </c>
      <c r="B17" s="57"/>
    </row>
    <row r="18" spans="1:2" x14ac:dyDescent="0.4">
      <c r="A18" s="61"/>
      <c r="B18" s="61"/>
    </row>
    <row r="28" spans="1:2" s="49" customFormat="1" x14ac:dyDescent="0.4">
      <c r="A28" s="63"/>
      <c r="B28" s="64"/>
    </row>
  </sheetData>
  <mergeCells count="1">
    <mergeCell ref="A8:B8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D28"/>
  <sheetViews>
    <sheetView topLeftCell="A10" workbookViewId="0">
      <selection activeCell="A5" sqref="A5"/>
    </sheetView>
  </sheetViews>
  <sheetFormatPr defaultColWidth="9.15234375" defaultRowHeight="14.6" x14ac:dyDescent="0.4"/>
  <cols>
    <col min="1" max="1" width="33.53515625" style="41" customWidth="1"/>
    <col min="2" max="2" width="12" style="41" customWidth="1"/>
    <col min="3" max="16384" width="9.15234375" style="41"/>
  </cols>
  <sheetData>
    <row r="1" spans="1:4" x14ac:dyDescent="0.4">
      <c r="A1" s="39" t="s">
        <v>76</v>
      </c>
      <c r="B1" s="40"/>
    </row>
    <row r="2" spans="1:4" x14ac:dyDescent="0.4">
      <c r="A2" s="42" t="s">
        <v>56</v>
      </c>
      <c r="B2" s="43"/>
    </row>
    <row r="3" spans="1:4" x14ac:dyDescent="0.4">
      <c r="A3" s="44" t="s">
        <v>70</v>
      </c>
      <c r="B3" s="45">
        <v>4.41E-2</v>
      </c>
    </row>
    <row r="4" spans="1:4" x14ac:dyDescent="0.4">
      <c r="A4" s="44" t="s">
        <v>58</v>
      </c>
      <c r="B4" s="45">
        <v>0.01</v>
      </c>
    </row>
    <row r="5" spans="1:4" x14ac:dyDescent="0.4">
      <c r="A5" s="44" t="s">
        <v>60</v>
      </c>
      <c r="B5" s="45">
        <v>30</v>
      </c>
    </row>
    <row r="6" spans="1:4" x14ac:dyDescent="0.4">
      <c r="A6" s="44" t="s">
        <v>71</v>
      </c>
      <c r="B6" s="46">
        <v>0.2205</v>
      </c>
    </row>
    <row r="7" spans="1:4" s="49" customFormat="1" x14ac:dyDescent="0.4">
      <c r="A7" s="47"/>
      <c r="B7" s="48"/>
    </row>
    <row r="8" spans="1:4" s="50" customFormat="1" x14ac:dyDescent="0.4">
      <c r="A8" s="73" t="s">
        <v>62</v>
      </c>
      <c r="B8" s="73"/>
    </row>
    <row r="9" spans="1:4" x14ac:dyDescent="0.4">
      <c r="A9" s="51" t="s">
        <v>72</v>
      </c>
      <c r="B9" s="51">
        <f>B5-1</f>
        <v>29</v>
      </c>
      <c r="D9" s="52"/>
    </row>
    <row r="10" spans="1:4" x14ac:dyDescent="0.4">
      <c r="A10" s="51" t="s">
        <v>73</v>
      </c>
      <c r="B10" s="51">
        <f>B4/2</f>
        <v>5.0000000000000001E-3</v>
      </c>
      <c r="D10" s="52"/>
    </row>
    <row r="11" spans="1:4" x14ac:dyDescent="0.4">
      <c r="A11" s="53" t="s">
        <v>74</v>
      </c>
      <c r="B11" s="54">
        <f>B9*B6^2/B3</f>
        <v>31.972500000000004</v>
      </c>
      <c r="D11" s="52"/>
    </row>
    <row r="12" spans="1:4" x14ac:dyDescent="0.4">
      <c r="A12" s="55"/>
      <c r="B12" s="56"/>
    </row>
    <row r="13" spans="1:4" x14ac:dyDescent="0.4">
      <c r="A13" s="57" t="s">
        <v>65</v>
      </c>
      <c r="B13" s="57"/>
    </row>
    <row r="14" spans="1:4" x14ac:dyDescent="0.4">
      <c r="A14" s="58" t="s">
        <v>66</v>
      </c>
      <c r="B14" s="59">
        <f>_xlfn.CHISQ.INV.RT(1-B10, B9)</f>
        <v>13.121148887960382</v>
      </c>
    </row>
    <row r="15" spans="1:4" x14ac:dyDescent="0.4">
      <c r="A15" s="58" t="s">
        <v>67</v>
      </c>
      <c r="B15" s="59">
        <f>_xlfn.CHISQ.INV.RT(B10, B9)</f>
        <v>52.335617785933614</v>
      </c>
    </row>
    <row r="16" spans="1:4" x14ac:dyDescent="0.4">
      <c r="A16" s="60" t="s">
        <v>75</v>
      </c>
      <c r="B16" s="54">
        <f>IF(B11&lt;_xlfn.CHISQ.INV.RT(0.5, B9), 1-_xlfn.CHISQ.DIST.RT(B11, B9), _xlfn.CHISQ.DIST.RT(B11, B9))</f>
        <v>0.32108170991431767</v>
      </c>
    </row>
    <row r="17" spans="1:2" x14ac:dyDescent="0.4">
      <c r="A17" s="57" t="str">
        <f>IF(B16&lt;$B$4/2,"Reject the null hypothesis","Do not reject the null hypothesis")</f>
        <v>Do not reject the null hypothesis</v>
      </c>
      <c r="B17" s="57"/>
    </row>
    <row r="18" spans="1:2" x14ac:dyDescent="0.4">
      <c r="A18" s="61"/>
      <c r="B18" s="61"/>
    </row>
    <row r="28" spans="1:2" s="49" customFormat="1" x14ac:dyDescent="0.4">
      <c r="A28" s="63"/>
      <c r="B28" s="64"/>
    </row>
  </sheetData>
  <mergeCells count="1">
    <mergeCell ref="A8:B8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/>
  <dimension ref="A1:B18"/>
  <sheetViews>
    <sheetView topLeftCell="A2" workbookViewId="0">
      <selection activeCell="B16" sqref="B16"/>
    </sheetView>
  </sheetViews>
  <sheetFormatPr defaultColWidth="9.15234375" defaultRowHeight="14.6" x14ac:dyDescent="0.4"/>
  <cols>
    <col min="1" max="1" width="28.84375" style="4" customWidth="1"/>
    <col min="2" max="2" width="12.3046875" style="4" customWidth="1"/>
    <col min="3" max="16384" width="9.15234375" style="4"/>
  </cols>
  <sheetData>
    <row r="1" spans="1:2" x14ac:dyDescent="0.4">
      <c r="A1" s="28" t="s">
        <v>69</v>
      </c>
      <c r="B1" s="29"/>
    </row>
    <row r="2" spans="1:2" x14ac:dyDescent="0.4">
      <c r="A2" s="74" t="s">
        <v>56</v>
      </c>
      <c r="B2" s="74"/>
    </row>
    <row r="3" spans="1:2" x14ac:dyDescent="0.4">
      <c r="A3" s="30" t="s">
        <v>57</v>
      </c>
      <c r="B3" s="30">
        <v>12</v>
      </c>
    </row>
    <row r="4" spans="1:2" x14ac:dyDescent="0.4">
      <c r="A4" s="30" t="s">
        <v>58</v>
      </c>
      <c r="B4" s="30">
        <v>0.01</v>
      </c>
    </row>
    <row r="5" spans="1:2" x14ac:dyDescent="0.4">
      <c r="A5" s="30" t="s">
        <v>59</v>
      </c>
      <c r="B5" s="30">
        <v>0.21</v>
      </c>
    </row>
    <row r="6" spans="1:2" x14ac:dyDescent="0.4">
      <c r="A6" s="30" t="s">
        <v>60</v>
      </c>
      <c r="B6" s="30">
        <v>30</v>
      </c>
    </row>
    <row r="7" spans="1:2" x14ac:dyDescent="0.4">
      <c r="A7" s="30" t="s">
        <v>61</v>
      </c>
      <c r="B7" s="30">
        <v>12.082000000000001</v>
      </c>
    </row>
    <row r="8" spans="1:2" x14ac:dyDescent="0.4">
      <c r="A8" s="31"/>
      <c r="B8" s="31"/>
    </row>
    <row r="9" spans="1:2" x14ac:dyDescent="0.4">
      <c r="A9" s="75" t="s">
        <v>62</v>
      </c>
      <c r="B9" s="75"/>
    </row>
    <row r="10" spans="1:2" x14ac:dyDescent="0.4">
      <c r="A10" s="32" t="s">
        <v>63</v>
      </c>
      <c r="B10" s="33">
        <f>B5/SQRT(B6)</f>
        <v>3.8340579025361629E-2</v>
      </c>
    </row>
    <row r="11" spans="1:2" x14ac:dyDescent="0.4">
      <c r="A11" s="34" t="s">
        <v>64</v>
      </c>
      <c r="B11" s="35">
        <f>(B7-B3)/B10</f>
        <v>2.1387261769249535</v>
      </c>
    </row>
    <row r="12" spans="1:2" x14ac:dyDescent="0.4">
      <c r="A12" s="36"/>
      <c r="B12" s="36"/>
    </row>
    <row r="13" spans="1:2" x14ac:dyDescent="0.4">
      <c r="A13" s="37" t="s">
        <v>65</v>
      </c>
      <c r="B13" s="37"/>
    </row>
    <row r="14" spans="1:2" x14ac:dyDescent="0.4">
      <c r="A14" s="34" t="s">
        <v>66</v>
      </c>
      <c r="B14" s="35">
        <f>_xlfn.NORM.S.INV(B4/2)</f>
        <v>-2.5758293035488999</v>
      </c>
    </row>
    <row r="15" spans="1:2" x14ac:dyDescent="0.4">
      <c r="A15" s="34" t="s">
        <v>67</v>
      </c>
      <c r="B15" s="35">
        <f>_xlfn.NORM.S.INV(1-B4/2)</f>
        <v>2.5758293035488999</v>
      </c>
    </row>
    <row r="16" spans="1:2" x14ac:dyDescent="0.4">
      <c r="A16" s="38" t="s">
        <v>68</v>
      </c>
      <c r="B16" s="35">
        <f>2*(1-_xlfn.NORM.S.DIST(ABS(B11), TRUE))</f>
        <v>3.2457851305121244E-2</v>
      </c>
    </row>
    <row r="17" spans="1:2" x14ac:dyDescent="0.4">
      <c r="A17" s="37" t="str">
        <f>IF(B16&lt;$B$4, "Reject the null hypothesis", "Do not reject the null hypothesis")</f>
        <v>Do not reject the null hypothesis</v>
      </c>
      <c r="B17" s="37"/>
    </row>
    <row r="18" spans="1:2" x14ac:dyDescent="0.4">
      <c r="A18" s="31"/>
      <c r="B18" s="31"/>
    </row>
  </sheetData>
  <scenarios current="0" show="0">
    <scenario name="Original Data" locked="1" count="1" user="Author">
      <inputCells r="B5" val="15"/>
    </scenario>
    <scenario name="What if example, section 7.11.1" locked="1" count="1" user="Author">
      <inputCells r="B5" val="10"/>
    </scenario>
  </scenarios>
  <mergeCells count="2">
    <mergeCell ref="A2:B2"/>
    <mergeCell ref="A9:B9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B18"/>
  <sheetViews>
    <sheetView topLeftCell="A13" workbookViewId="0">
      <selection activeCell="B16" sqref="B16"/>
    </sheetView>
  </sheetViews>
  <sheetFormatPr defaultColWidth="9.15234375" defaultRowHeight="14.6" x14ac:dyDescent="0.4"/>
  <cols>
    <col min="1" max="1" width="28.84375" style="4" customWidth="1"/>
    <col min="2" max="2" width="12.3046875" style="4" customWidth="1"/>
    <col min="3" max="16384" width="9.15234375" style="4"/>
  </cols>
  <sheetData>
    <row r="1" spans="1:2" x14ac:dyDescent="0.4">
      <c r="A1" s="28" t="s">
        <v>69</v>
      </c>
      <c r="B1" s="29"/>
    </row>
    <row r="2" spans="1:2" x14ac:dyDescent="0.4">
      <c r="A2" s="74" t="s">
        <v>56</v>
      </c>
      <c r="B2" s="74"/>
    </row>
    <row r="3" spans="1:2" x14ac:dyDescent="0.4">
      <c r="A3" s="30" t="s">
        <v>57</v>
      </c>
      <c r="B3" s="30">
        <v>12</v>
      </c>
    </row>
    <row r="4" spans="1:2" x14ac:dyDescent="0.4">
      <c r="A4" s="30" t="s">
        <v>58</v>
      </c>
      <c r="B4" s="30">
        <v>0.01</v>
      </c>
    </row>
    <row r="5" spans="1:2" x14ac:dyDescent="0.4">
      <c r="A5" s="30" t="s">
        <v>59</v>
      </c>
      <c r="B5" s="30">
        <v>0.21</v>
      </c>
    </row>
    <row r="6" spans="1:2" x14ac:dyDescent="0.4">
      <c r="A6" s="30" t="s">
        <v>60</v>
      </c>
      <c r="B6" s="30">
        <v>30</v>
      </c>
    </row>
    <row r="7" spans="1:2" x14ac:dyDescent="0.4">
      <c r="A7" s="30" t="s">
        <v>61</v>
      </c>
      <c r="B7" s="30">
        <v>11.89</v>
      </c>
    </row>
    <row r="8" spans="1:2" x14ac:dyDescent="0.4">
      <c r="A8" s="31"/>
      <c r="B8" s="31"/>
    </row>
    <row r="9" spans="1:2" x14ac:dyDescent="0.4">
      <c r="A9" s="75" t="s">
        <v>62</v>
      </c>
      <c r="B9" s="75"/>
    </row>
    <row r="10" spans="1:2" x14ac:dyDescent="0.4">
      <c r="A10" s="32" t="s">
        <v>63</v>
      </c>
      <c r="B10" s="33">
        <f>B5/SQRT(B6)</f>
        <v>3.8340579025361629E-2</v>
      </c>
    </row>
    <row r="11" spans="1:2" x14ac:dyDescent="0.4">
      <c r="A11" s="34" t="s">
        <v>64</v>
      </c>
      <c r="B11" s="35">
        <f>(B7-B3)/B10</f>
        <v>-2.8690229202651407</v>
      </c>
    </row>
    <row r="12" spans="1:2" x14ac:dyDescent="0.4">
      <c r="A12" s="36"/>
      <c r="B12" s="36"/>
    </row>
    <row r="13" spans="1:2" x14ac:dyDescent="0.4">
      <c r="A13" s="37" t="s">
        <v>65</v>
      </c>
      <c r="B13" s="37"/>
    </row>
    <row r="14" spans="1:2" x14ac:dyDescent="0.4">
      <c r="A14" s="34" t="s">
        <v>66</v>
      </c>
      <c r="B14" s="35">
        <f>_xlfn.NORM.S.INV(B4/2)</f>
        <v>-2.5758293035488999</v>
      </c>
    </row>
    <row r="15" spans="1:2" x14ac:dyDescent="0.4">
      <c r="A15" s="34" t="s">
        <v>67</v>
      </c>
      <c r="B15" s="35">
        <f>_xlfn.NORM.S.INV(1-B4/2)</f>
        <v>2.5758293035488999</v>
      </c>
    </row>
    <row r="16" spans="1:2" x14ac:dyDescent="0.4">
      <c r="A16" s="38" t="s">
        <v>68</v>
      </c>
      <c r="B16" s="35">
        <f>2*(1-_xlfn.NORM.S.DIST(ABS(B11), TRUE))</f>
        <v>4.117419605325523E-3</v>
      </c>
    </row>
    <row r="17" spans="1:2" x14ac:dyDescent="0.4">
      <c r="A17" s="37" t="str">
        <f>IF(B16&lt;$B$4, "Reject the null hypothesis", "Do not reject the null hypothesis")</f>
        <v>Reject the null hypothesis</v>
      </c>
      <c r="B17" s="37"/>
    </row>
    <row r="18" spans="1:2" x14ac:dyDescent="0.4">
      <c r="A18" s="31"/>
      <c r="B18" s="31"/>
    </row>
  </sheetData>
  <scenarios current="0" show="0">
    <scenario name="Original Data" locked="1" count="1" user="Author">
      <inputCells r="B5" val="15"/>
    </scenario>
    <scenario name="What if example, section 7.11.1" locked="1" count="1" user="Author">
      <inputCells r="B5" val="10"/>
    </scenario>
  </scenarios>
  <mergeCells count="2">
    <mergeCell ref="A2:B2"/>
    <mergeCell ref="A9:B9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B18"/>
  <sheetViews>
    <sheetView workbookViewId="0">
      <selection activeCell="B16" sqref="B16"/>
    </sheetView>
  </sheetViews>
  <sheetFormatPr defaultColWidth="9.15234375" defaultRowHeight="14.6" x14ac:dyDescent="0.4"/>
  <cols>
    <col min="1" max="1" width="28.84375" style="4" customWidth="1"/>
    <col min="2" max="2" width="12.3046875" style="4" customWidth="1"/>
    <col min="3" max="16384" width="9.15234375" style="4"/>
  </cols>
  <sheetData>
    <row r="1" spans="1:2" x14ac:dyDescent="0.4">
      <c r="A1" s="28" t="s">
        <v>69</v>
      </c>
      <c r="B1" s="29"/>
    </row>
    <row r="2" spans="1:2" x14ac:dyDescent="0.4">
      <c r="A2" s="74" t="s">
        <v>56</v>
      </c>
      <c r="B2" s="74"/>
    </row>
    <row r="3" spans="1:2" x14ac:dyDescent="0.4">
      <c r="A3" s="30" t="s">
        <v>57</v>
      </c>
      <c r="B3" s="30">
        <v>12</v>
      </c>
    </row>
    <row r="4" spans="1:2" x14ac:dyDescent="0.4">
      <c r="A4" s="30" t="s">
        <v>58</v>
      </c>
      <c r="B4" s="30">
        <v>0.01</v>
      </c>
    </row>
    <row r="5" spans="1:2" x14ac:dyDescent="0.4">
      <c r="A5" s="30" t="s">
        <v>59</v>
      </c>
      <c r="B5" s="30">
        <v>0.21</v>
      </c>
    </row>
    <row r="6" spans="1:2" x14ac:dyDescent="0.4">
      <c r="A6" s="30" t="s">
        <v>60</v>
      </c>
      <c r="B6" s="30">
        <v>30</v>
      </c>
    </row>
    <row r="7" spans="1:2" x14ac:dyDescent="0.4">
      <c r="A7" s="30" t="s">
        <v>61</v>
      </c>
      <c r="B7" s="30">
        <v>12.035299999999999</v>
      </c>
    </row>
    <row r="8" spans="1:2" x14ac:dyDescent="0.4">
      <c r="A8" s="31"/>
      <c r="B8" s="31"/>
    </row>
    <row r="9" spans="1:2" x14ac:dyDescent="0.4">
      <c r="A9" s="75" t="s">
        <v>62</v>
      </c>
      <c r="B9" s="75"/>
    </row>
    <row r="10" spans="1:2" x14ac:dyDescent="0.4">
      <c r="A10" s="32" t="s">
        <v>63</v>
      </c>
      <c r="B10" s="33">
        <f>B5/SQRT(B6)</f>
        <v>3.8340579025361629E-2</v>
      </c>
    </row>
    <row r="11" spans="1:2" x14ac:dyDescent="0.4">
      <c r="A11" s="34" t="s">
        <v>64</v>
      </c>
      <c r="B11" s="35">
        <f>(B7-B3)/B10</f>
        <v>0.92069553713962182</v>
      </c>
    </row>
    <row r="12" spans="1:2" x14ac:dyDescent="0.4">
      <c r="A12" s="36"/>
      <c r="B12" s="36"/>
    </row>
    <row r="13" spans="1:2" x14ac:dyDescent="0.4">
      <c r="A13" s="37" t="s">
        <v>65</v>
      </c>
      <c r="B13" s="37"/>
    </row>
    <row r="14" spans="1:2" x14ac:dyDescent="0.4">
      <c r="A14" s="34" t="s">
        <v>66</v>
      </c>
      <c r="B14" s="35">
        <f>_xlfn.NORM.S.INV(B4/2)</f>
        <v>-2.5758293035488999</v>
      </c>
    </row>
    <row r="15" spans="1:2" x14ac:dyDescent="0.4">
      <c r="A15" s="34" t="s">
        <v>67</v>
      </c>
      <c r="B15" s="35">
        <f>_xlfn.NORM.S.INV(1-B4/2)</f>
        <v>2.5758293035488999</v>
      </c>
    </row>
    <row r="16" spans="1:2" x14ac:dyDescent="0.4">
      <c r="A16" s="38" t="s">
        <v>68</v>
      </c>
      <c r="B16" s="35">
        <f>2*(1-_xlfn.NORM.S.DIST(ABS(B11), TRUE))</f>
        <v>0.3572094068707834</v>
      </c>
    </row>
    <row r="17" spans="1:2" x14ac:dyDescent="0.4">
      <c r="A17" s="37" t="str">
        <f>IF(B16&lt;$B$4, "Reject the null hypothesis", "Do not reject the null hypothesis")</f>
        <v>Do not reject the null hypothesis</v>
      </c>
      <c r="B17" s="37"/>
    </row>
    <row r="18" spans="1:2" x14ac:dyDescent="0.4">
      <c r="A18" s="31"/>
      <c r="B18" s="31"/>
    </row>
  </sheetData>
  <scenarios current="0" show="0">
    <scenario name="Original Data" locked="1" count="1" user="Author">
      <inputCells r="B5" val="15"/>
    </scenario>
    <scenario name="What if example, section 7.11.1" locked="1" count="1" user="Author">
      <inputCells r="B5" val="10"/>
    </scenario>
  </scenarios>
  <mergeCells count="2">
    <mergeCell ref="A2:B2"/>
    <mergeCell ref="A9:B9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8"/>
  <sheetViews>
    <sheetView topLeftCell="A8" workbookViewId="0">
      <selection activeCell="B16" sqref="B16"/>
    </sheetView>
  </sheetViews>
  <sheetFormatPr defaultColWidth="9.15234375" defaultRowHeight="14.6" x14ac:dyDescent="0.4"/>
  <cols>
    <col min="1" max="1" width="28.84375" style="4" customWidth="1"/>
    <col min="2" max="2" width="12.3046875" style="4" customWidth="1"/>
    <col min="3" max="16384" width="9.15234375" style="4"/>
  </cols>
  <sheetData>
    <row r="1" spans="1:2" x14ac:dyDescent="0.4">
      <c r="A1" s="28" t="s">
        <v>69</v>
      </c>
      <c r="B1" s="29"/>
    </row>
    <row r="2" spans="1:2" x14ac:dyDescent="0.4">
      <c r="A2" s="74" t="s">
        <v>56</v>
      </c>
      <c r="B2" s="74"/>
    </row>
    <row r="3" spans="1:2" x14ac:dyDescent="0.4">
      <c r="A3" s="30" t="s">
        <v>57</v>
      </c>
      <c r="B3" s="30">
        <v>12</v>
      </c>
    </row>
    <row r="4" spans="1:2" x14ac:dyDescent="0.4">
      <c r="A4" s="30" t="s">
        <v>58</v>
      </c>
      <c r="B4" s="30">
        <v>0.01</v>
      </c>
    </row>
    <row r="5" spans="1:2" x14ac:dyDescent="0.4">
      <c r="A5" s="30" t="s">
        <v>59</v>
      </c>
      <c r="B5" s="30">
        <v>0.21</v>
      </c>
    </row>
    <row r="6" spans="1:2" x14ac:dyDescent="0.4">
      <c r="A6" s="30" t="s">
        <v>60</v>
      </c>
      <c r="B6" s="30">
        <v>30</v>
      </c>
    </row>
    <row r="7" spans="1:2" x14ac:dyDescent="0.4">
      <c r="A7" s="30" t="s">
        <v>61</v>
      </c>
      <c r="B7" s="30">
        <v>11.957000000000001</v>
      </c>
    </row>
    <row r="8" spans="1:2" x14ac:dyDescent="0.4">
      <c r="A8" s="31"/>
      <c r="B8" s="31"/>
    </row>
    <row r="9" spans="1:2" x14ac:dyDescent="0.4">
      <c r="A9" s="75" t="s">
        <v>62</v>
      </c>
      <c r="B9" s="75"/>
    </row>
    <row r="10" spans="1:2" x14ac:dyDescent="0.4">
      <c r="A10" s="32" t="s">
        <v>63</v>
      </c>
      <c r="B10" s="33">
        <f>B5/SQRT(B6)</f>
        <v>3.8340579025361629E-2</v>
      </c>
    </row>
    <row r="11" spans="1:2" x14ac:dyDescent="0.4">
      <c r="A11" s="34" t="s">
        <v>64</v>
      </c>
      <c r="B11" s="35">
        <f>(B7-B3)/B10</f>
        <v>-1.121527141558178</v>
      </c>
    </row>
    <row r="12" spans="1:2" x14ac:dyDescent="0.4">
      <c r="A12" s="36"/>
      <c r="B12" s="36"/>
    </row>
    <row r="13" spans="1:2" x14ac:dyDescent="0.4">
      <c r="A13" s="37" t="s">
        <v>65</v>
      </c>
      <c r="B13" s="37"/>
    </row>
    <row r="14" spans="1:2" x14ac:dyDescent="0.4">
      <c r="A14" s="34" t="s">
        <v>66</v>
      </c>
      <c r="B14" s="35">
        <f>_xlfn.NORM.S.INV(B4/2)</f>
        <v>-2.5758293035488999</v>
      </c>
    </row>
    <row r="15" spans="1:2" x14ac:dyDescent="0.4">
      <c r="A15" s="34" t="s">
        <v>67</v>
      </c>
      <c r="B15" s="35">
        <f>_xlfn.NORM.S.INV(1-B4/2)</f>
        <v>2.5758293035488999</v>
      </c>
    </row>
    <row r="16" spans="1:2" x14ac:dyDescent="0.4">
      <c r="A16" s="38" t="s">
        <v>68</v>
      </c>
      <c r="B16" s="35">
        <f>2*(1-_xlfn.NORM.S.DIST(ABS(B11), TRUE))</f>
        <v>0.26206354506433005</v>
      </c>
    </row>
    <row r="17" spans="1:2" x14ac:dyDescent="0.4">
      <c r="A17" s="37" t="str">
        <f>IF(B16&lt;$B$4, "Reject the null hypothesis", "Do not reject the null hypothesis")</f>
        <v>Do not reject the null hypothesis</v>
      </c>
      <c r="B17" s="37"/>
    </row>
    <row r="18" spans="1:2" x14ac:dyDescent="0.4">
      <c r="A18" s="31"/>
      <c r="B18" s="31"/>
    </row>
  </sheetData>
  <scenarios current="0" show="0">
    <scenario name="Original Data" locked="1" count="1" user="Author">
      <inputCells r="B5" val="15"/>
    </scenario>
    <scenario name="What if example, section 7.11.1" locked="1" count="1" user="Author">
      <inputCells r="B5" val="10"/>
    </scenario>
  </scenarios>
  <mergeCells count="2">
    <mergeCell ref="A2:B2"/>
    <mergeCell ref="A9:B9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Confidence</vt:lpstr>
      <vt:lpstr>Hypothesis8</vt:lpstr>
      <vt:lpstr>Hypothesis7</vt:lpstr>
      <vt:lpstr>Hypothesis6</vt:lpstr>
      <vt:lpstr>Hypothesis5</vt:lpstr>
      <vt:lpstr>Hypothesis4</vt:lpstr>
      <vt:lpstr>Hypothesis3</vt:lpstr>
      <vt:lpstr>Hypothesis2</vt:lpstr>
      <vt:lpstr>Hypothesis</vt:lpstr>
      <vt:lpstr>DataCopy</vt:lpstr>
      <vt:lpstr>CompleteStatistics</vt:lpstr>
      <vt:lpstr>ASFData</vt:lpstr>
      <vt:lpstr>TukeyKramer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Rushford</dc:creator>
  <cp:lastModifiedBy>Risto Rushford</cp:lastModifiedBy>
  <cp:lastPrinted>2020-12-21T12:29:24Z</cp:lastPrinted>
  <dcterms:created xsi:type="dcterms:W3CDTF">2016-11-13T23:43:54Z</dcterms:created>
  <dcterms:modified xsi:type="dcterms:W3CDTF">2020-12-21T12:30:13Z</dcterms:modified>
</cp:coreProperties>
</file>