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研究生\实验室\自动程序修复\小论文\实验结果\defects4j-repair\实验数据和结果\"/>
    </mc:Choice>
  </mc:AlternateContent>
  <xr:revisionPtr revIDLastSave="0" documentId="13_ncr:1_{A176A515-77A9-4905-A57C-9A18053D09EC}" xr6:coauthVersionLast="46" xr6:coauthVersionMax="46" xr10:uidLastSave="{00000000-0000-0000-0000-000000000000}"/>
  <bookViews>
    <workbookView xWindow="-98" yWindow="-98" windowWidth="19396" windowHeight="11596" activeTab="3" xr2:uid="{00000000-000D-0000-FFFF-FFFF00000000}"/>
  </bookViews>
  <sheets>
    <sheet name="修复时间" sheetId="1" r:id="rId1"/>
    <sheet name="变体数量" sheetId="2" r:id="rId2"/>
    <sheet name="补丁质量" sheetId="3" r:id="rId3"/>
    <sheet name="缺陷所属包大小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198" i="3"/>
  <c r="L198" i="3"/>
  <c r="K198" i="3"/>
  <c r="J198" i="3"/>
  <c r="N198" i="3"/>
  <c r="M198" i="3" s="1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80" i="3"/>
  <c r="N221" i="1" l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21" i="1" s="1"/>
  <c r="M219" i="1"/>
  <c r="M200" i="1"/>
  <c r="F60" i="5"/>
  <c r="F57" i="5"/>
  <c r="D65" i="5"/>
  <c r="D58" i="5"/>
  <c r="H4" i="5"/>
  <c r="H5" i="5"/>
  <c r="F27" i="5"/>
  <c r="F32" i="5"/>
  <c r="F33" i="5"/>
  <c r="F30" i="5"/>
  <c r="F28" i="5"/>
  <c r="F26" i="5"/>
  <c r="F29" i="5"/>
  <c r="F31" i="5"/>
  <c r="F25" i="5"/>
  <c r="F24" i="5"/>
  <c r="F23" i="5"/>
  <c r="F22" i="5"/>
  <c r="D22" i="5"/>
  <c r="F19" i="5"/>
  <c r="F12" i="5"/>
  <c r="F11" i="5"/>
  <c r="F10" i="5"/>
  <c r="F9" i="5"/>
  <c r="F8" i="5"/>
  <c r="D8" i="5"/>
  <c r="F5" i="5"/>
  <c r="F4" i="5"/>
  <c r="F7" i="5"/>
  <c r="F6" i="5"/>
  <c r="F3" i="5"/>
  <c r="J175" i="3"/>
  <c r="K175" i="3"/>
  <c r="L175" i="3"/>
  <c r="N175" i="3"/>
  <c r="O175" i="3" s="1"/>
  <c r="M161" i="3"/>
  <c r="M162" i="3"/>
  <c r="M163" i="3"/>
  <c r="M164" i="3"/>
  <c r="M165" i="3"/>
  <c r="M166" i="3"/>
  <c r="M167" i="3"/>
  <c r="M168" i="3"/>
  <c r="M169" i="3"/>
  <c r="M170" i="3"/>
  <c r="M171" i="3"/>
  <c r="M172" i="3"/>
  <c r="M160" i="3"/>
  <c r="M175" i="3" l="1"/>
  <c r="N155" i="3"/>
  <c r="L155" i="3"/>
  <c r="K155" i="3"/>
  <c r="J155" i="3"/>
  <c r="M142" i="3"/>
  <c r="M143" i="3"/>
  <c r="M144" i="3"/>
  <c r="M145" i="3"/>
  <c r="M146" i="3"/>
  <c r="M147" i="3"/>
  <c r="M148" i="3"/>
  <c r="M149" i="3"/>
  <c r="M150" i="3"/>
  <c r="M151" i="3"/>
  <c r="M152" i="3"/>
  <c r="M141" i="3"/>
  <c r="M155" i="3" l="1"/>
  <c r="O155" i="3"/>
  <c r="J136" i="3"/>
  <c r="K136" i="3"/>
  <c r="L136" i="3"/>
  <c r="N136" i="3"/>
  <c r="O136" i="3" s="1"/>
  <c r="M132" i="3"/>
  <c r="M133" i="3"/>
  <c r="M131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15" i="3"/>
  <c r="M130" i="3"/>
  <c r="N110" i="3"/>
  <c r="O110" i="3" s="1"/>
  <c r="L110" i="3"/>
  <c r="K110" i="3"/>
  <c r="J110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87" i="3"/>
  <c r="N82" i="3"/>
  <c r="O82" i="3" s="1"/>
  <c r="J82" i="3"/>
  <c r="K82" i="3"/>
  <c r="L82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58" i="3"/>
  <c r="L53" i="3"/>
  <c r="J53" i="3"/>
  <c r="K53" i="3"/>
  <c r="N53" i="3"/>
  <c r="O53" i="3" s="1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27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L3" i="3"/>
  <c r="K3" i="3"/>
  <c r="J3" i="3"/>
  <c r="I3" i="3"/>
  <c r="H3" i="3"/>
  <c r="G3" i="3"/>
  <c r="F3" i="3"/>
  <c r="E3" i="3"/>
  <c r="D3" i="3"/>
  <c r="C3" i="3"/>
  <c r="M136" i="3" l="1"/>
  <c r="M82" i="3"/>
  <c r="M110" i="3"/>
  <c r="M53" i="3"/>
  <c r="L22" i="3"/>
  <c r="M3" i="3"/>
  <c r="J22" i="3"/>
  <c r="K22" i="3"/>
  <c r="N22" i="3"/>
  <c r="N195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76" i="1"/>
  <c r="M195" i="1" l="1"/>
  <c r="M22" i="3"/>
  <c r="O22" i="3"/>
  <c r="M71" i="1"/>
  <c r="M113" i="2"/>
  <c r="N113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88" i="2"/>
  <c r="M157" i="1"/>
  <c r="O157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8" i="1"/>
  <c r="O158" i="1" s="1"/>
  <c r="M159" i="1"/>
  <c r="O159" i="1" s="1"/>
  <c r="M160" i="1"/>
  <c r="O160" i="1" s="1"/>
  <c r="M161" i="1"/>
  <c r="O161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45" i="1"/>
  <c r="O145" i="1" s="1"/>
  <c r="N171" i="1"/>
  <c r="N140" i="1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59" i="2"/>
  <c r="M83" i="2" s="1"/>
  <c r="N83" i="2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15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N23" i="2"/>
  <c r="M3" i="2"/>
  <c r="N55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27" i="2"/>
  <c r="N11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81" i="1"/>
  <c r="M74" i="1"/>
  <c r="M62" i="1"/>
  <c r="M63" i="1"/>
  <c r="M64" i="1"/>
  <c r="M65" i="1"/>
  <c r="M66" i="1"/>
  <c r="M67" i="1"/>
  <c r="M68" i="1"/>
  <c r="M69" i="1"/>
  <c r="M70" i="1"/>
  <c r="M72" i="1"/>
  <c r="M73" i="1"/>
  <c r="M61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9" i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3" i="1"/>
  <c r="N76" i="1"/>
  <c r="N56" i="1"/>
  <c r="N25" i="1"/>
  <c r="M23" i="2" l="1"/>
  <c r="M140" i="1"/>
  <c r="M55" i="2"/>
  <c r="M171" i="1"/>
  <c r="M110" i="1"/>
  <c r="M76" i="1"/>
  <c r="M25" i="1"/>
  <c r="M56" i="1"/>
</calcChain>
</file>

<file path=xl/sharedStrings.xml><?xml version="1.0" encoding="utf-8"?>
<sst xmlns="http://schemas.openxmlformats.org/spreadsheetml/2006/main" count="545" uniqueCount="162">
  <si>
    <t>Chart</t>
    <phoneticPr fontId="1" type="noConversion"/>
  </si>
  <si>
    <t>项目</t>
    <phoneticPr fontId="1" type="noConversion"/>
  </si>
  <si>
    <t>bugID</t>
    <phoneticPr fontId="1" type="noConversion"/>
  </si>
  <si>
    <t>seed0</t>
    <phoneticPr fontId="1" type="noConversion"/>
  </si>
  <si>
    <t>seed1</t>
    <phoneticPr fontId="1" type="noConversion"/>
  </si>
  <si>
    <t>seed2</t>
    <phoneticPr fontId="1" type="noConversion"/>
  </si>
  <si>
    <t>seed3</t>
    <phoneticPr fontId="1" type="noConversion"/>
  </si>
  <si>
    <t>seed4</t>
    <phoneticPr fontId="1" type="noConversion"/>
  </si>
  <si>
    <t>seed5</t>
    <phoneticPr fontId="1" type="noConversion"/>
  </si>
  <si>
    <t>seed6</t>
    <phoneticPr fontId="1" type="noConversion"/>
  </si>
  <si>
    <t>seed7</t>
    <phoneticPr fontId="1" type="noConversion"/>
  </si>
  <si>
    <t>seed8</t>
    <phoneticPr fontId="1" type="noConversion"/>
  </si>
  <si>
    <t>seed9</t>
    <phoneticPr fontId="1" type="noConversion"/>
  </si>
  <si>
    <t>平均时间</t>
    <phoneticPr fontId="1" type="noConversion"/>
  </si>
  <si>
    <t>Codec</t>
    <phoneticPr fontId="1" type="noConversion"/>
  </si>
  <si>
    <t>Compress</t>
    <phoneticPr fontId="1" type="noConversion"/>
  </si>
  <si>
    <t>Csv</t>
    <phoneticPr fontId="1" type="noConversion"/>
  </si>
  <si>
    <t>JacksonCore</t>
    <phoneticPr fontId="1" type="noConversion"/>
  </si>
  <si>
    <t>JacksonXml</t>
    <phoneticPr fontId="1" type="noConversion"/>
  </si>
  <si>
    <t>Jsoup</t>
    <phoneticPr fontId="1" type="noConversion"/>
  </si>
  <si>
    <t>JxPath</t>
    <phoneticPr fontId="1" type="noConversion"/>
  </si>
  <si>
    <t>Math</t>
    <phoneticPr fontId="1" type="noConversion"/>
  </si>
  <si>
    <t>总计</t>
    <phoneticPr fontId="1" type="noConversion"/>
  </si>
  <si>
    <t>项目数：9</t>
    <phoneticPr fontId="1" type="noConversion"/>
  </si>
  <si>
    <t>bug数</t>
    <phoneticPr fontId="1" type="noConversion"/>
  </si>
  <si>
    <t>补丁数</t>
    <phoneticPr fontId="1" type="noConversion"/>
  </si>
  <si>
    <t>Q1:kGenProg  Ochiai package</t>
    <phoneticPr fontId="1" type="noConversion"/>
  </si>
  <si>
    <t>GenProg4Java</t>
    <phoneticPr fontId="1" type="noConversion"/>
  </si>
  <si>
    <t>总平均时间(s)</t>
    <phoneticPr fontId="1" type="noConversion"/>
  </si>
  <si>
    <t>Lang</t>
    <phoneticPr fontId="1" type="noConversion"/>
  </si>
  <si>
    <t>Q1:GenProg4Java</t>
    <phoneticPr fontId="1" type="noConversion"/>
  </si>
  <si>
    <t>项目数：8</t>
    <phoneticPr fontId="1" type="noConversion"/>
  </si>
  <si>
    <t>jGenProg</t>
    <phoneticPr fontId="1" type="noConversion"/>
  </si>
  <si>
    <t>Q1:jGenProg</t>
    <phoneticPr fontId="1" type="noConversion"/>
  </si>
  <si>
    <t>项目数：5</t>
    <phoneticPr fontId="1" type="noConversion"/>
  </si>
  <si>
    <t>总平均时间:</t>
  </si>
  <si>
    <t>总平均时间:</t>
    <phoneticPr fontId="1" type="noConversion"/>
  </si>
  <si>
    <t xml:space="preserve">Q2:kGenProg  Jaccard </t>
    <phoneticPr fontId="1" type="noConversion"/>
  </si>
  <si>
    <t>变体数量</t>
    <phoneticPr fontId="1" type="noConversion"/>
  </si>
  <si>
    <t>Gson</t>
    <phoneticPr fontId="1" type="noConversion"/>
  </si>
  <si>
    <t>项目数</t>
    <phoneticPr fontId="1" type="noConversion"/>
  </si>
  <si>
    <t>平均变体数量</t>
    <phoneticPr fontId="1" type="noConversion"/>
  </si>
  <si>
    <t>补丁数量</t>
    <phoneticPr fontId="1" type="noConversion"/>
  </si>
  <si>
    <t>修复时间</t>
    <phoneticPr fontId="1" type="noConversion"/>
  </si>
  <si>
    <t>Q2:kGenProg  Tarantula</t>
    <phoneticPr fontId="1" type="noConversion"/>
  </si>
  <si>
    <t xml:space="preserve">Q3:kGenProg  file </t>
    <phoneticPr fontId="1" type="noConversion"/>
  </si>
  <si>
    <t>Q1:GenProg-A</t>
    <phoneticPr fontId="1" type="noConversion"/>
  </si>
  <si>
    <t>Codec</t>
    <phoneticPr fontId="1" type="noConversion"/>
  </si>
  <si>
    <t>项目数：4</t>
    <phoneticPr fontId="1" type="noConversion"/>
  </si>
  <si>
    <t>修复质量</t>
    <phoneticPr fontId="1" type="noConversion"/>
  </si>
  <si>
    <t>修复：9</t>
    <phoneticPr fontId="1" type="noConversion"/>
  </si>
  <si>
    <t>评估：8</t>
    <phoneticPr fontId="1" type="noConversion"/>
  </si>
  <si>
    <t>均值</t>
    <phoneticPr fontId="1" type="noConversion"/>
  </si>
  <si>
    <t>最大</t>
    <phoneticPr fontId="1" type="noConversion"/>
  </si>
  <si>
    <t>最小</t>
    <phoneticPr fontId="1" type="noConversion"/>
  </si>
  <si>
    <t>中值</t>
    <phoneticPr fontId="1" type="noConversion"/>
  </si>
  <si>
    <t>质量为100%的</t>
    <phoneticPr fontId="1" type="noConversion"/>
  </si>
  <si>
    <t>修复：10</t>
    <phoneticPr fontId="1" type="noConversion"/>
  </si>
  <si>
    <t>评估：8</t>
    <phoneticPr fontId="1" type="noConversion"/>
  </si>
  <si>
    <t>修复：9</t>
    <phoneticPr fontId="1" type="noConversion"/>
  </si>
  <si>
    <t>评估：7</t>
    <phoneticPr fontId="1" type="noConversion"/>
  </si>
  <si>
    <t>不能运行test</t>
    <phoneticPr fontId="1" type="noConversion"/>
  </si>
  <si>
    <t>修复：8</t>
    <phoneticPr fontId="1" type="noConversion"/>
  </si>
  <si>
    <t>评估：7</t>
    <phoneticPr fontId="1" type="noConversion"/>
  </si>
  <si>
    <t>测试套件提取失败</t>
  </si>
  <si>
    <t>修复：5</t>
    <phoneticPr fontId="1" type="noConversion"/>
  </si>
  <si>
    <t>评估：5</t>
    <phoneticPr fontId="1" type="noConversion"/>
  </si>
  <si>
    <t>3（补丁中有一个原项目中没有的文件，导致项目会编译失败）</t>
    <phoneticPr fontId="1" type="noConversion"/>
  </si>
  <si>
    <t>修复：4</t>
    <phoneticPr fontId="1" type="noConversion"/>
  </si>
  <si>
    <t>评估：4</t>
    <phoneticPr fontId="1" type="noConversion"/>
  </si>
  <si>
    <t>统计缺陷所在的包中，所含的文件数量，以评估修复成分空间的选择与项目规模的关系</t>
    <phoneticPr fontId="1" type="noConversion"/>
  </si>
  <si>
    <t>缺陷</t>
    <phoneticPr fontId="1" type="noConversion"/>
  </si>
  <si>
    <t>所属包</t>
    <phoneticPr fontId="1" type="noConversion"/>
  </si>
  <si>
    <t>org.jfree.data.time</t>
  </si>
  <si>
    <t>缺陷修改的文件数</t>
    <phoneticPr fontId="1" type="noConversion"/>
  </si>
  <si>
    <t>org.jfree.data</t>
  </si>
  <si>
    <t>包中文件数（子包的不算同一个包）</t>
    <phoneticPr fontId="1" type="noConversion"/>
  </si>
  <si>
    <t>org.jfree.data.statistics</t>
  </si>
  <si>
    <t>缺陷类文件代码行数</t>
    <phoneticPr fontId="1" type="noConversion"/>
  </si>
  <si>
    <t>org.apache.commons.codec.binary</t>
  </si>
  <si>
    <t>org.apache.commons.codec.binary</t>
    <phoneticPr fontId="1" type="noConversion"/>
  </si>
  <si>
    <t>org.apache.commons.compress.archivers.cpio、org.apache.commons.compress.archivers.tar、org.apache.commons.compress.archivers.zip、org.apache.commons.compres.changes</t>
    <phoneticPr fontId="1" type="noConversion"/>
  </si>
  <si>
    <t>org.apache.commons.compress.archivers.tar</t>
    <phoneticPr fontId="1" type="noConversion"/>
  </si>
  <si>
    <t>org.apache.commons.csv</t>
  </si>
  <si>
    <t>com.google.gson.internal</t>
  </si>
  <si>
    <t>com.fasterxml.jackson.core</t>
  </si>
  <si>
    <t>com.fasterxml.jackson.core.sym</t>
  </si>
  <si>
    <t>缺陷类型</t>
    <phoneticPr fontId="1" type="noConversion"/>
  </si>
  <si>
    <t>Root cause in triggering tests:-com.fasterxml.jackson.core.sym.SymbolsViaParserTest::testSymbolTableExpansionBytes   --&gt; java.lang.ArrayIndexOutOfBoundsException: 512</t>
    <phoneticPr fontId="1" type="noConversion"/>
  </si>
  <si>
    <t>java.lang.ArrayIndexOutOfBoundsException: 256</t>
  </si>
  <si>
    <t>java.lang.NumberFormatException: For input string: "1e0"</t>
  </si>
  <si>
    <t>java.lang.StackOverflowError</t>
  </si>
  <si>
    <t>java.lang.NullPointerException</t>
  </si>
  <si>
    <t>testNullRecordSeparatorCsv106--&gt; junit.framework.AssertionFailedError</t>
    <phoneticPr fontId="1" type="noConversion"/>
  </si>
  <si>
    <t>java.lang.IllegalArgumentException: Invalid byte 32 at offset 1 in ' {NUL}' len=2</t>
  </si>
  <si>
    <t>java.io.IOException: central directory is empty, can't expand corrupt archive.</t>
  </si>
  <si>
    <t>junit.framework.AssertionFailedError: expected:&lt;Range[8.5,9.6]&gt; but was:&lt;Range[8.6,9.6]&gt;</t>
  </si>
  <si>
    <t>java.lang.IndexOutOfBoundsException: Index: 0, Size: 0</t>
  </si>
  <si>
    <t>testGetMaxMiddleIndex   --&gt; junit.framework.AssertionFailedError: expected:&lt;1&gt; but was:&lt;3&gt;</t>
    <phoneticPr fontId="1" type="noConversion"/>
  </si>
  <si>
    <t>com.fasterxml.jackson.dataformat.xml.ser</t>
  </si>
  <si>
    <t>junit.framework.AssertionFailedError: Should NOT use name 'AnnotatedName' but 'Pojo282', xml = &lt;AnnotatedName&gt;&lt;a&gt;3&lt;/a&gt;&lt;/AnnotatedName&gt;</t>
  </si>
  <si>
    <t>junit.framework.AssertionFailedError: expected:&lt;[foo bar baz]&gt; but was:&lt;[bar baz foo]&gt;</t>
  </si>
  <si>
    <t>org.jsoup.nodes</t>
  </si>
  <si>
    <t>org.jsoup.nodes</t>
    <phoneticPr fontId="1" type="noConversion"/>
  </si>
  <si>
    <t>org.jsoup.parser</t>
  </si>
  <si>
    <t>junit.framework.AssertionFailedError: expected:&lt;[0</t>
  </si>
  <si>
    <t>junit.framework.AssertionFailedError: expected:&lt;[&amp;sup1;&amp;sup2;&amp;sup3;&amp;frac14;&amp;frac12;&amp;]frac34;&gt; but was:&lt;[??1;??2;??3;&amp;amp;frac14;&amp;amp;frac12;&amp;amp;]frac34;&gt;</t>
  </si>
  <si>
    <t>org.jsoup.parser、org.jsoup.select</t>
    <phoneticPr fontId="1" type="noConversion"/>
  </si>
  <si>
    <t>junit.framework.AssertionFailedError: Expected exception: org.jsoup.select.Selector$SelectorParseException-&gt; java.lang.Exception: Unexpected exception, expected&lt;org.jsoup.select.Selector$SelectorParseException&gt; but was&lt;java.lang.IllegalArgumentException&gt;</t>
    <phoneticPr fontId="1" type="noConversion"/>
  </si>
  <si>
    <t>junit.framework.AssertionFailedError: expected:&lt;...mg src="foo" noshade[] nohref async autofo...&gt; but was:&lt;...mg src="foo" noshade[=""] nohref async autofo...&gt;</t>
  </si>
  <si>
    <t>junit.framework.AssertionFailedError: Expected exception: java.lang.IllegalArgumentException</t>
  </si>
  <si>
    <t>org.apache.commons.jxpath.ri.compiler</t>
  </si>
  <si>
    <t>junit.framework.AssertionFailedError: Evaluating &lt;/idonotexist &gt;= 0&gt; expected:&lt;false&gt; but was:&lt;true&gt;</t>
  </si>
  <si>
    <t>org.apache.commons.math3.fraction</t>
  </si>
  <si>
    <t>junit.framework.AssertionFailedError: expected:&lt;(NaN, NaN)&gt; but was:&lt;(Infinity, Infinity)&gt;</t>
  </si>
  <si>
    <t>org.apache.commons.math3.complex</t>
  </si>
  <si>
    <t>org.apache.commons.math3.distribution</t>
  </si>
  <si>
    <t>junit.framework.AssertionFailedError: expected:&lt;false&gt; but was:&lt;true&gt;</t>
  </si>
  <si>
    <t>org.apache.commons.math3.optimization.univariate</t>
  </si>
  <si>
    <t>org.apache.commons.math.complex</t>
  </si>
  <si>
    <t>junit.framework.AssertionFailedError: expected:&lt;(Infinity, Infinity)&gt; but was:&lt;(NaN, NaN)&gt;</t>
  </si>
  <si>
    <t>org.apache.commons.math.optimization.fitting</t>
  </si>
  <si>
    <t>org.apache.commons.math.analysis.solvers</t>
  </si>
  <si>
    <t>junit.framework.AssertionFailedError: expected:&lt;3.141592653589793&gt; but was:&lt;1.2246467991473532E-16&gt;</t>
  </si>
  <si>
    <t>org.apache.commons.math.linear</t>
  </si>
  <si>
    <t>java.lang.ArrayIndexOutOfBoundsException: -1</t>
    <phoneticPr fontId="1" type="noConversion"/>
  </si>
  <si>
    <t>java.lang.IllegalArgumentException: Invalid endpoint parameters:  lowerBound=0.0 initial=-1.0 upperBound=1.7976931348623157E308</t>
  </si>
  <si>
    <t>org.apache.commons.math.distribution</t>
  </si>
  <si>
    <t>org.apache.commons.math.special</t>
  </si>
  <si>
    <t>junit.framework.AssertionFailedError: expected:&lt;0.632120558828558&gt; but was:&lt;0.6321205587649603&gt;</t>
  </si>
  <si>
    <t>scope-package</t>
    <phoneticPr fontId="1" type="noConversion"/>
  </si>
  <si>
    <t>scope-file</t>
    <phoneticPr fontId="1" type="noConversion"/>
  </si>
  <si>
    <t>scope-project</t>
    <phoneticPr fontId="1" type="noConversion"/>
  </si>
  <si>
    <t>org.apache.commons.math3.fraction.FractionConversionException: illegal state: Overflow trying to convert 0.5 to fraction (2,499,999,794/4,999,999,587)</t>
    <phoneticPr fontId="1" type="noConversion"/>
  </si>
  <si>
    <t>可修复性-平均修复时间</t>
    <phoneticPr fontId="1" type="noConversion"/>
  </si>
  <si>
    <t>/</t>
    <phoneticPr fontId="1" type="noConversion"/>
  </si>
  <si>
    <t>包大小</t>
    <phoneticPr fontId="1" type="noConversion"/>
  </si>
  <si>
    <t>org.apache.commons.math.exception.NotStrictlyPositiveException: -1.277 is smaller than, or equal to, the minimum (0)</t>
    <phoneticPr fontId="1" type="noConversion"/>
  </si>
  <si>
    <t>java.lang.ArrayIndexOutOfBoundsException: 2</t>
    <phoneticPr fontId="1" type="noConversion"/>
  </si>
  <si>
    <t>数组越界</t>
    <phoneticPr fontId="1" type="noConversion"/>
  </si>
  <si>
    <t>不合法的参数</t>
  </si>
  <si>
    <t>java.lang.IllegalArgumentException: pad must not be in alphabet or whitespace</t>
    <phoneticPr fontId="1" type="noConversion"/>
  </si>
  <si>
    <t>不合法的参数（pad不能是字母或空格）</t>
    <phoneticPr fontId="1" type="noConversion"/>
  </si>
  <si>
    <t>空指针异常</t>
    <phoneticPr fontId="1" type="noConversion"/>
  </si>
  <si>
    <t>栈溢出</t>
    <phoneticPr fontId="1" type="noConversion"/>
  </si>
  <si>
    <t>数字格式异常</t>
    <phoneticPr fontId="1" type="noConversion"/>
  </si>
  <si>
    <t>junit.framework.AssertionFailedError: Best point not reported</t>
    <phoneticPr fontId="1" type="noConversion"/>
  </si>
  <si>
    <t>改变方法调用参数</t>
    <phoneticPr fontId="1" type="noConversion"/>
  </si>
  <si>
    <t>改变条件</t>
  </si>
  <si>
    <r>
      <t>字符串格式化错误-</t>
    </r>
    <r>
      <rPr>
        <sz val="11"/>
        <color theme="4"/>
        <rFont val="等线"/>
        <family val="3"/>
        <charset val="134"/>
        <scheme val="minor"/>
      </rPr>
      <t>改变条件</t>
    </r>
    <phoneticPr fontId="1" type="noConversion"/>
  </si>
  <si>
    <r>
      <t>不合法的参数-</t>
    </r>
    <r>
      <rPr>
        <sz val="11"/>
        <color theme="4"/>
        <rFont val="等线"/>
        <family val="3"/>
        <charset val="134"/>
        <scheme val="minor"/>
      </rPr>
      <t>改变类型</t>
    </r>
    <phoneticPr fontId="1" type="noConversion"/>
  </si>
  <si>
    <t>改变类型</t>
    <phoneticPr fontId="1" type="noConversion"/>
  </si>
  <si>
    <r>
      <t>越界(</t>
    </r>
    <r>
      <rPr>
        <sz val="11"/>
        <color theme="4"/>
        <rFont val="等线"/>
        <family val="3"/>
        <charset val="134"/>
        <scheme val="minor"/>
      </rPr>
      <t>改变条件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</si>
  <si>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不合法的参数（不比0大）-</t>
    </r>
    <r>
      <rPr>
        <sz val="11"/>
        <color theme="4"/>
        <rFont val="等线"/>
        <family val="3"/>
        <charset val="134"/>
        <scheme val="minor"/>
      </rPr>
      <t>改变方法调用参数</t>
    </r>
    <phoneticPr fontId="1" type="noConversion"/>
  </si>
  <si>
    <t>数组越界-改变条件</t>
    <phoneticPr fontId="1" type="noConversion"/>
  </si>
  <si>
    <r>
      <t>不合法的参数-</t>
    </r>
    <r>
      <rPr>
        <sz val="11"/>
        <color theme="4"/>
        <rFont val="等线"/>
        <family val="3"/>
        <charset val="134"/>
        <scheme val="minor"/>
      </rPr>
      <t>改变if语句</t>
    </r>
    <phoneticPr fontId="1" type="noConversion"/>
  </si>
  <si>
    <t>改变条件</t>
    <phoneticPr fontId="1" type="noConversion"/>
  </si>
  <si>
    <t>File</t>
    <phoneticPr fontId="1" type="noConversion"/>
  </si>
  <si>
    <t>Package</t>
    <phoneticPr fontId="1" type="noConversion"/>
  </si>
  <si>
    <t>Q3:kGenProg  project</t>
    <phoneticPr fontId="1" type="noConversion"/>
  </si>
  <si>
    <t>评估：7</t>
  </si>
  <si>
    <t>修复：10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</si>
</sst>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Arial"/>
      <family val="2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b/>
      <sz val="10"/>
      <color rgb="FF000000"/>
      <name val="Arial"/>
      <family val="2"/>
    </font>
    <font>
      <b/>
      <sz val="10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10" fontId="5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0" fontId="8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10" fontId="7" fillId="0" borderId="0" xfId="0" applyNumberFormat="1" applyFont="1"/>
    <xf numFmtId="10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A729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缺陷所属包大小!$E$35</c:f>
              <c:strCache>
                <c:ptCount val="1"/>
                <c:pt idx="0">
                  <c:v>File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缺陷所属包大小!$D$36:$D$66</c:f>
              <c:numCache>
                <c:formatCode>General</c:formatCode>
                <c:ptCount val="31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18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28</c:v>
                </c:pt>
                <c:pt idx="26">
                  <c:v>29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55</c:v>
                </c:pt>
              </c:numCache>
            </c:numRef>
          </c:xVal>
          <c:yVal>
            <c:numRef>
              <c:f>缺陷所属包大小!$E$36:$E$66</c:f>
              <c:numCache>
                <c:formatCode>General</c:formatCode>
                <c:ptCount val="31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0.5</c:v>
                </c:pt>
                <c:pt idx="6">
                  <c:v>8</c:v>
                </c:pt>
                <c:pt idx="7" formatCode="0.00">
                  <c:v>24.333333333333332</c:v>
                </c:pt>
                <c:pt idx="8">
                  <c:v>6</c:v>
                </c:pt>
                <c:pt idx="9">
                  <c:v>8.75</c:v>
                </c:pt>
                <c:pt idx="10">
                  <c:v>13.5</c:v>
                </c:pt>
                <c:pt idx="11" formatCode="0.00">
                  <c:v>6.2857142857142856</c:v>
                </c:pt>
                <c:pt idx="12">
                  <c:v>1.75</c:v>
                </c:pt>
                <c:pt idx="13">
                  <c:v>11</c:v>
                </c:pt>
                <c:pt idx="14">
                  <c:v>6</c:v>
                </c:pt>
                <c:pt idx="15">
                  <c:v>50</c:v>
                </c:pt>
                <c:pt idx="16">
                  <c:v>14</c:v>
                </c:pt>
                <c:pt idx="17">
                  <c:v>4</c:v>
                </c:pt>
                <c:pt idx="18" formatCode="0.00">
                  <c:v>20.666666666666668</c:v>
                </c:pt>
                <c:pt idx="20">
                  <c:v>17.399999999999999</c:v>
                </c:pt>
                <c:pt idx="21" formatCode="0.00">
                  <c:v>29.125</c:v>
                </c:pt>
                <c:pt idx="22">
                  <c:v>9.5</c:v>
                </c:pt>
                <c:pt idx="23">
                  <c:v>11</c:v>
                </c:pt>
                <c:pt idx="24">
                  <c:v>8</c:v>
                </c:pt>
                <c:pt idx="26">
                  <c:v>2</c:v>
                </c:pt>
                <c:pt idx="28">
                  <c:v>17</c:v>
                </c:pt>
                <c:pt idx="2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0-4287-967E-AF0C677FB4C7}"/>
            </c:ext>
          </c:extLst>
        </c:ser>
        <c:ser>
          <c:idx val="1"/>
          <c:order val="1"/>
          <c:tx>
            <c:strRef>
              <c:f>缺陷所属包大小!$F$35</c:f>
              <c:strCache>
                <c:ptCount val="1"/>
                <c:pt idx="0">
                  <c:v>Package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缺陷所属包大小!$D$36:$D$66</c:f>
              <c:numCache>
                <c:formatCode>General</c:formatCode>
                <c:ptCount val="31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18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28</c:v>
                </c:pt>
                <c:pt idx="26">
                  <c:v>29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55</c:v>
                </c:pt>
              </c:numCache>
            </c:numRef>
          </c:xVal>
          <c:yVal>
            <c:numRef>
              <c:f>缺陷所属包大小!$F$36:$F$66</c:f>
              <c:numCache>
                <c:formatCode>0.00</c:formatCode>
                <c:ptCount val="31"/>
                <c:pt idx="1">
                  <c:v>13.125</c:v>
                </c:pt>
                <c:pt idx="2" formatCode="General">
                  <c:v>5</c:v>
                </c:pt>
                <c:pt idx="3" formatCode="General">
                  <c:v>1.4</c:v>
                </c:pt>
                <c:pt idx="4" formatCode="General">
                  <c:v>14.25</c:v>
                </c:pt>
                <c:pt idx="5" formatCode="General">
                  <c:v>46.5</c:v>
                </c:pt>
                <c:pt idx="7" formatCode="General">
                  <c:v>33</c:v>
                </c:pt>
                <c:pt idx="8">
                  <c:v>7.166666666666667</c:v>
                </c:pt>
                <c:pt idx="9">
                  <c:v>11.666666666666666</c:v>
                </c:pt>
                <c:pt idx="11">
                  <c:v>6.166666666666667</c:v>
                </c:pt>
                <c:pt idx="12">
                  <c:v>20.857142857142858</c:v>
                </c:pt>
                <c:pt idx="16" formatCode="General">
                  <c:v>52</c:v>
                </c:pt>
                <c:pt idx="18" formatCode="General">
                  <c:v>7.8</c:v>
                </c:pt>
                <c:pt idx="19" formatCode="General">
                  <c:v>9</c:v>
                </c:pt>
                <c:pt idx="21">
                  <c:v>8.2857142857142865</c:v>
                </c:pt>
                <c:pt idx="24" formatCode="General">
                  <c:v>5.8</c:v>
                </c:pt>
                <c:pt idx="25" formatCode="General">
                  <c:v>22</c:v>
                </c:pt>
                <c:pt idx="27" formatCode="General">
                  <c:v>23</c:v>
                </c:pt>
                <c:pt idx="28" formatCode="General">
                  <c:v>18</c:v>
                </c:pt>
                <c:pt idx="29" formatCode="General">
                  <c:v>8</c:v>
                </c:pt>
                <c:pt idx="30" formatCode="General">
                  <c:v>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0-4287-967E-AF0C677F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98912"/>
        <c:axId val="669099240"/>
      </c:scatterChart>
      <c:valAx>
        <c:axId val="669098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可修复缺陷所属包中的文件数量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69099240"/>
        <c:crosses val="autoZero"/>
        <c:crossBetween val="midCat"/>
      </c:valAx>
      <c:valAx>
        <c:axId val="669099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修复平均时间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6909891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26983826060517407"/>
          <c:y val="0.19559183006130446"/>
          <c:w val="0.72970189103876126"/>
          <c:h val="7.3533973651998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30128</xdr:colOff>
      <xdr:row>36</xdr:row>
      <xdr:rowOff>60669</xdr:rowOff>
    </xdr:from>
    <xdr:to>
      <xdr:col>13</xdr:col>
      <xdr:colOff>66365</xdr:colOff>
      <xdr:row>51</xdr:row>
      <xdr:rowOff>160681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226A12-0213-4C21-B815-915B4FD8B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2"/>
  <sheetViews>
    <sheetView zoomScale="90" zoomScaleNormal="90" workbookViewId="0">
      <pane ySplit="1" topLeftCell="A2" activePane="bottomLeft" state="frozen"/>
      <selection activeCell="J1" sqref="J1"/>
      <selection pane="bottomLeft" activeCell="O9" sqref="O9"/>
    </sheetView>
  </sheetViews>
  <sheetFormatPr defaultRowHeight="13.9" x14ac:dyDescent="0.4"/>
  <cols>
    <col min="2" max="12" width="9.06640625" style="1"/>
    <col min="13" max="13" width="13.6640625" style="1" bestFit="1" customWidth="1"/>
    <col min="14" max="14" width="9.06640625" style="1"/>
  </cols>
  <sheetData>
    <row r="1" spans="1:15" x14ac:dyDescent="0.4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43</v>
      </c>
      <c r="N1" s="1" t="s">
        <v>42</v>
      </c>
    </row>
    <row r="2" spans="1:15" x14ac:dyDescent="0.4">
      <c r="A2" s="4" t="s">
        <v>26</v>
      </c>
    </row>
    <row r="3" spans="1:15" x14ac:dyDescent="0.4">
      <c r="A3" t="s">
        <v>0</v>
      </c>
      <c r="B3" s="1">
        <v>18</v>
      </c>
      <c r="C3" s="1">
        <v>15</v>
      </c>
      <c r="D3" s="1">
        <v>2</v>
      </c>
      <c r="E3" s="1">
        <v>1</v>
      </c>
      <c r="F3" s="1">
        <v>2</v>
      </c>
      <c r="G3" s="1">
        <v>1</v>
      </c>
      <c r="H3" s="1">
        <v>1</v>
      </c>
      <c r="I3" s="1">
        <v>26</v>
      </c>
      <c r="J3" s="1">
        <v>1</v>
      </c>
      <c r="K3" s="1">
        <v>5</v>
      </c>
      <c r="L3" s="1">
        <v>4</v>
      </c>
      <c r="M3" s="1">
        <f>SUM(C3:L3)</f>
        <v>58</v>
      </c>
      <c r="N3" s="1">
        <v>10</v>
      </c>
      <c r="O3">
        <f>M3/N3</f>
        <v>5.8</v>
      </c>
    </row>
    <row r="4" spans="1:15" x14ac:dyDescent="0.4">
      <c r="B4" s="1">
        <v>21</v>
      </c>
      <c r="C4" s="1">
        <v>3</v>
      </c>
      <c r="F4" s="1">
        <v>11</v>
      </c>
      <c r="G4" s="1">
        <v>7</v>
      </c>
      <c r="H4" s="1">
        <v>8</v>
      </c>
      <c r="J4" s="1">
        <v>7</v>
      </c>
      <c r="K4" s="1">
        <v>9</v>
      </c>
      <c r="L4" s="1">
        <v>13</v>
      </c>
      <c r="M4" s="1">
        <f t="shared" ref="M4:M22" si="0">SUM(C4:L4)</f>
        <v>58</v>
      </c>
      <c r="N4" s="1">
        <v>7</v>
      </c>
      <c r="O4">
        <f t="shared" ref="O4:O22" si="1">M4/N4</f>
        <v>8.2857142857142865</v>
      </c>
    </row>
    <row r="5" spans="1:15" x14ac:dyDescent="0.4">
      <c r="A5" t="s">
        <v>14</v>
      </c>
      <c r="B5" s="1">
        <v>8</v>
      </c>
      <c r="C5" s="1">
        <v>5</v>
      </c>
      <c r="I5" s="1">
        <v>5</v>
      </c>
      <c r="M5" s="1">
        <f t="shared" si="0"/>
        <v>10</v>
      </c>
      <c r="N5" s="1">
        <v>2</v>
      </c>
      <c r="O5">
        <f t="shared" si="1"/>
        <v>5</v>
      </c>
    </row>
    <row r="6" spans="1:15" x14ac:dyDescent="0.4">
      <c r="B6" s="1">
        <v>16</v>
      </c>
      <c r="C6" s="1">
        <v>2</v>
      </c>
      <c r="D6" s="1">
        <v>5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2</v>
      </c>
      <c r="M6" s="1">
        <f t="shared" si="0"/>
        <v>14</v>
      </c>
      <c r="N6" s="1">
        <v>10</v>
      </c>
      <c r="O6">
        <f t="shared" si="1"/>
        <v>1.4</v>
      </c>
    </row>
    <row r="7" spans="1:15" x14ac:dyDescent="0.4">
      <c r="A7" t="s">
        <v>15</v>
      </c>
      <c r="B7" s="1">
        <v>4</v>
      </c>
      <c r="G7" s="1">
        <v>8</v>
      </c>
      <c r="M7" s="1">
        <f t="shared" si="0"/>
        <v>8</v>
      </c>
      <c r="N7" s="1">
        <v>1</v>
      </c>
      <c r="O7">
        <f t="shared" si="1"/>
        <v>8</v>
      </c>
    </row>
    <row r="8" spans="1:15" x14ac:dyDescent="0.4">
      <c r="B8" s="1">
        <v>27</v>
      </c>
      <c r="C8" s="1">
        <v>1</v>
      </c>
      <c r="D8" s="1">
        <v>2</v>
      </c>
      <c r="E8" s="1">
        <v>1</v>
      </c>
      <c r="G8" s="1">
        <v>0</v>
      </c>
      <c r="H8" s="1">
        <v>56</v>
      </c>
      <c r="J8" s="1">
        <v>53</v>
      </c>
      <c r="K8" s="1">
        <v>0</v>
      </c>
      <c r="L8" s="1">
        <v>1</v>
      </c>
      <c r="M8" s="1">
        <f t="shared" si="0"/>
        <v>114</v>
      </c>
      <c r="N8" s="1">
        <v>8</v>
      </c>
      <c r="O8">
        <f t="shared" si="1"/>
        <v>14.25</v>
      </c>
    </row>
    <row r="9" spans="1:15" x14ac:dyDescent="0.4">
      <c r="A9" t="s">
        <v>16</v>
      </c>
      <c r="B9" s="1">
        <v>5</v>
      </c>
      <c r="D9" s="1">
        <v>7</v>
      </c>
      <c r="F9" s="1">
        <v>6</v>
      </c>
      <c r="G9" s="1">
        <v>3</v>
      </c>
      <c r="H9" s="1">
        <v>13</v>
      </c>
      <c r="K9" s="1">
        <v>4</v>
      </c>
      <c r="L9" s="1">
        <v>4</v>
      </c>
      <c r="M9" s="1">
        <f t="shared" si="0"/>
        <v>37</v>
      </c>
      <c r="N9" s="1">
        <v>6</v>
      </c>
      <c r="O9">
        <f t="shared" si="1"/>
        <v>6.166666666666667</v>
      </c>
    </row>
    <row r="10" spans="1:15" x14ac:dyDescent="0.4">
      <c r="B10" s="1">
        <v>11</v>
      </c>
      <c r="D10" s="1">
        <v>40</v>
      </c>
      <c r="E10" s="1">
        <v>7</v>
      </c>
      <c r="F10" s="1">
        <v>6</v>
      </c>
      <c r="G10" s="1">
        <v>24</v>
      </c>
      <c r="H10" s="1">
        <v>6</v>
      </c>
      <c r="I10" s="1">
        <v>8</v>
      </c>
      <c r="L10" s="1">
        <v>55</v>
      </c>
      <c r="M10" s="1">
        <f t="shared" si="0"/>
        <v>146</v>
      </c>
      <c r="N10" s="1">
        <v>7</v>
      </c>
      <c r="O10">
        <f t="shared" si="1"/>
        <v>20.857142857142858</v>
      </c>
    </row>
    <row r="11" spans="1:15" x14ac:dyDescent="0.4">
      <c r="A11" t="s">
        <v>17</v>
      </c>
      <c r="B11" s="1">
        <v>10</v>
      </c>
      <c r="D11" s="1">
        <v>3</v>
      </c>
      <c r="E11" s="1">
        <v>7</v>
      </c>
      <c r="F11" s="1">
        <v>3</v>
      </c>
      <c r="G11" s="1">
        <v>13</v>
      </c>
      <c r="J11" s="1">
        <v>6</v>
      </c>
      <c r="K11" s="1">
        <v>11</v>
      </c>
      <c r="M11" s="1">
        <f t="shared" si="0"/>
        <v>43</v>
      </c>
      <c r="N11" s="1">
        <v>6</v>
      </c>
      <c r="O11">
        <f t="shared" si="1"/>
        <v>7.166666666666667</v>
      </c>
    </row>
    <row r="12" spans="1:15" x14ac:dyDescent="0.4">
      <c r="B12" s="1">
        <v>11</v>
      </c>
      <c r="E12" s="1">
        <v>22</v>
      </c>
      <c r="F12" s="1">
        <v>14</v>
      </c>
      <c r="G12" s="1">
        <v>4</v>
      </c>
      <c r="H12" s="1">
        <v>13</v>
      </c>
      <c r="I12" s="1">
        <v>8</v>
      </c>
      <c r="L12" s="1">
        <v>9</v>
      </c>
      <c r="M12" s="1">
        <f t="shared" si="0"/>
        <v>70</v>
      </c>
      <c r="N12" s="1">
        <v>6</v>
      </c>
      <c r="O12">
        <f t="shared" si="1"/>
        <v>11.666666666666666</v>
      </c>
    </row>
    <row r="13" spans="1:15" x14ac:dyDescent="0.4">
      <c r="A13" t="s">
        <v>18</v>
      </c>
      <c r="B13" s="1">
        <v>5</v>
      </c>
      <c r="G13" s="1">
        <v>28</v>
      </c>
      <c r="J13" s="1">
        <v>65</v>
      </c>
      <c r="M13" s="1">
        <f t="shared" si="0"/>
        <v>93</v>
      </c>
      <c r="N13" s="1">
        <v>2</v>
      </c>
      <c r="O13">
        <f t="shared" si="1"/>
        <v>46.5</v>
      </c>
    </row>
    <row r="14" spans="1:15" x14ac:dyDescent="0.4">
      <c r="A14" t="s">
        <v>19</v>
      </c>
      <c r="B14" s="1">
        <v>75</v>
      </c>
      <c r="E14" s="1">
        <v>52</v>
      </c>
      <c r="M14" s="1">
        <f t="shared" si="0"/>
        <v>52</v>
      </c>
      <c r="N14" s="1">
        <v>1</v>
      </c>
      <c r="O14">
        <f t="shared" si="1"/>
        <v>52</v>
      </c>
    </row>
    <row r="15" spans="1:15" x14ac:dyDescent="0.4">
      <c r="A15" t="s">
        <v>20</v>
      </c>
      <c r="B15" s="1">
        <v>10</v>
      </c>
      <c r="L15" s="1">
        <v>18</v>
      </c>
      <c r="M15" s="1">
        <f t="shared" si="0"/>
        <v>18</v>
      </c>
      <c r="N15" s="1">
        <v>1</v>
      </c>
      <c r="O15">
        <f t="shared" si="1"/>
        <v>18</v>
      </c>
    </row>
    <row r="16" spans="1:15" x14ac:dyDescent="0.4">
      <c r="A16" t="s">
        <v>21</v>
      </c>
      <c r="B16" s="1">
        <v>1</v>
      </c>
      <c r="D16" s="1">
        <v>4</v>
      </c>
      <c r="H16" s="1">
        <v>13</v>
      </c>
      <c r="I16" s="1">
        <v>3</v>
      </c>
      <c r="K16" s="1">
        <v>13</v>
      </c>
      <c r="L16" s="1">
        <v>6</v>
      </c>
      <c r="M16" s="1">
        <f t="shared" si="0"/>
        <v>39</v>
      </c>
      <c r="N16" s="1">
        <v>5</v>
      </c>
      <c r="O16">
        <f t="shared" si="1"/>
        <v>7.8</v>
      </c>
    </row>
    <row r="17" spans="1:15" x14ac:dyDescent="0.4">
      <c r="B17" s="1">
        <v>22</v>
      </c>
      <c r="G17" s="1">
        <v>22</v>
      </c>
      <c r="M17" s="1">
        <f t="shared" si="0"/>
        <v>22</v>
      </c>
      <c r="N17" s="1">
        <v>1</v>
      </c>
      <c r="O17">
        <f t="shared" si="1"/>
        <v>22</v>
      </c>
    </row>
    <row r="18" spans="1:15" x14ac:dyDescent="0.4">
      <c r="B18" s="1">
        <v>46</v>
      </c>
      <c r="C18" s="1">
        <v>13</v>
      </c>
      <c r="F18" s="1">
        <v>59</v>
      </c>
      <c r="I18" s="1">
        <v>36</v>
      </c>
      <c r="J18" s="1">
        <v>32</v>
      </c>
      <c r="L18" s="1">
        <v>25</v>
      </c>
      <c r="M18" s="1">
        <f t="shared" si="0"/>
        <v>165</v>
      </c>
      <c r="N18" s="1">
        <v>5</v>
      </c>
      <c r="O18">
        <f t="shared" si="1"/>
        <v>33</v>
      </c>
    </row>
    <row r="19" spans="1:15" x14ac:dyDescent="0.4">
      <c r="B19" s="1">
        <v>58</v>
      </c>
      <c r="C19" s="1">
        <v>4</v>
      </c>
      <c r="D19" s="1">
        <v>3</v>
      </c>
      <c r="E19" s="1">
        <v>25</v>
      </c>
      <c r="F19" s="1">
        <v>17</v>
      </c>
      <c r="G19" s="1">
        <v>16</v>
      </c>
      <c r="H19" s="1">
        <v>19</v>
      </c>
      <c r="K19" s="1">
        <v>3</v>
      </c>
      <c r="L19" s="1">
        <v>18</v>
      </c>
      <c r="M19" s="1">
        <f t="shared" si="0"/>
        <v>105</v>
      </c>
      <c r="N19" s="1">
        <v>8</v>
      </c>
      <c r="O19">
        <f t="shared" si="1"/>
        <v>13.125</v>
      </c>
    </row>
    <row r="20" spans="1:15" x14ac:dyDescent="0.4">
      <c r="B20" s="1">
        <v>72</v>
      </c>
      <c r="J20" s="1">
        <v>9</v>
      </c>
      <c r="M20" s="1">
        <f t="shared" si="0"/>
        <v>9</v>
      </c>
      <c r="N20" s="1">
        <v>1</v>
      </c>
      <c r="O20">
        <f t="shared" si="1"/>
        <v>9</v>
      </c>
    </row>
    <row r="21" spans="1:15" x14ac:dyDescent="0.4">
      <c r="B21" s="1">
        <v>81</v>
      </c>
      <c r="I21" s="1">
        <v>9</v>
      </c>
      <c r="J21" s="1">
        <v>142</v>
      </c>
      <c r="K21" s="1">
        <v>5</v>
      </c>
      <c r="L21" s="1">
        <v>7</v>
      </c>
      <c r="M21" s="1">
        <f t="shared" si="0"/>
        <v>163</v>
      </c>
      <c r="N21" s="1">
        <v>4</v>
      </c>
      <c r="O21">
        <f t="shared" si="1"/>
        <v>40.75</v>
      </c>
    </row>
    <row r="22" spans="1:15" x14ac:dyDescent="0.4">
      <c r="B22" s="1">
        <v>95</v>
      </c>
      <c r="H22" s="1">
        <v>23</v>
      </c>
      <c r="M22" s="1">
        <f t="shared" si="0"/>
        <v>23</v>
      </c>
      <c r="N22" s="1">
        <v>1</v>
      </c>
      <c r="O22">
        <f t="shared" si="1"/>
        <v>23</v>
      </c>
    </row>
    <row r="23" spans="1:15" x14ac:dyDescent="0.4">
      <c r="A23" s="4" t="s">
        <v>26</v>
      </c>
      <c r="M23" s="2"/>
    </row>
    <row r="24" spans="1:15" x14ac:dyDescent="0.4">
      <c r="A24" s="5" t="s">
        <v>22</v>
      </c>
      <c r="B24" s="6" t="s">
        <v>24</v>
      </c>
      <c r="C24" s="6" t="s">
        <v>25</v>
      </c>
      <c r="D24" s="6"/>
      <c r="E24" s="6"/>
      <c r="F24" s="6"/>
      <c r="G24" s="6"/>
      <c r="H24" s="6"/>
      <c r="I24" s="6"/>
      <c r="J24" s="6"/>
      <c r="K24" s="6"/>
      <c r="L24" s="6"/>
      <c r="M24" s="7" t="s">
        <v>28</v>
      </c>
      <c r="N24" s="1" t="s">
        <v>25</v>
      </c>
    </row>
    <row r="25" spans="1:15" x14ac:dyDescent="0.4">
      <c r="A25" s="5" t="s">
        <v>23</v>
      </c>
      <c r="B25" s="6">
        <v>20</v>
      </c>
      <c r="C25" s="6">
        <v>92</v>
      </c>
      <c r="D25" s="6"/>
      <c r="E25" s="6"/>
      <c r="F25" s="6"/>
      <c r="G25" s="6"/>
      <c r="H25" s="6"/>
      <c r="I25" s="6"/>
      <c r="J25" s="6"/>
      <c r="K25" s="6"/>
      <c r="L25" s="6"/>
      <c r="M25" s="8">
        <f>SUM(M3:M22)/N25</f>
        <v>13.554347826086957</v>
      </c>
      <c r="N25" s="1">
        <f>SUM(N2:N22)</f>
        <v>92</v>
      </c>
      <c r="O25" s="11"/>
    </row>
    <row r="28" spans="1:15" x14ac:dyDescent="0.4">
      <c r="A28" s="5" t="s">
        <v>27</v>
      </c>
    </row>
    <row r="29" spans="1:15" x14ac:dyDescent="0.4">
      <c r="A29" s="9" t="s">
        <v>0</v>
      </c>
      <c r="B29" s="1">
        <v>3</v>
      </c>
      <c r="G29" s="1">
        <v>59</v>
      </c>
      <c r="M29" s="1">
        <f t="shared" ref="M29:M54" si="2">SUM(C29:L29)</f>
        <v>59</v>
      </c>
      <c r="N29" s="1">
        <v>1</v>
      </c>
    </row>
    <row r="30" spans="1:15" x14ac:dyDescent="0.4">
      <c r="B30" s="1">
        <v>7</v>
      </c>
      <c r="J30" s="1">
        <v>62</v>
      </c>
      <c r="M30" s="1">
        <f t="shared" si="2"/>
        <v>62</v>
      </c>
      <c r="N30" s="1">
        <v>1</v>
      </c>
    </row>
    <row r="31" spans="1:15" x14ac:dyDescent="0.4">
      <c r="B31" s="1">
        <v>26</v>
      </c>
      <c r="F31" s="1">
        <v>420</v>
      </c>
      <c r="J31" s="1">
        <v>667</v>
      </c>
      <c r="L31" s="1">
        <v>1250</v>
      </c>
      <c r="M31" s="1">
        <f t="shared" si="2"/>
        <v>2337</v>
      </c>
      <c r="N31" s="1">
        <v>3</v>
      </c>
    </row>
    <row r="32" spans="1:15" x14ac:dyDescent="0.4">
      <c r="A32" t="s">
        <v>14</v>
      </c>
      <c r="B32" s="1">
        <v>8</v>
      </c>
      <c r="F32" s="1">
        <v>45</v>
      </c>
      <c r="H32" s="1">
        <v>39</v>
      </c>
      <c r="I32" s="1">
        <v>3063</v>
      </c>
      <c r="J32" s="1">
        <v>540</v>
      </c>
      <c r="K32" s="1">
        <v>527</v>
      </c>
      <c r="L32" s="1">
        <v>1112</v>
      </c>
      <c r="M32" s="1">
        <f t="shared" si="2"/>
        <v>5326</v>
      </c>
      <c r="N32" s="1">
        <v>6</v>
      </c>
    </row>
    <row r="33" spans="1:14" x14ac:dyDescent="0.4">
      <c r="B33" s="1">
        <v>16</v>
      </c>
      <c r="D33" s="1">
        <v>27</v>
      </c>
      <c r="F33" s="1">
        <v>40</v>
      </c>
      <c r="I33" s="1">
        <v>33</v>
      </c>
      <c r="J33" s="1">
        <v>51</v>
      </c>
      <c r="M33" s="1">
        <f t="shared" si="2"/>
        <v>151</v>
      </c>
      <c r="N33" s="1">
        <v>4</v>
      </c>
    </row>
    <row r="34" spans="1:14" x14ac:dyDescent="0.4">
      <c r="A34" t="s">
        <v>15</v>
      </c>
      <c r="B34" s="1">
        <v>4</v>
      </c>
      <c r="C34" s="1">
        <v>3539</v>
      </c>
      <c r="H34" s="1">
        <v>968</v>
      </c>
      <c r="I34" s="1">
        <v>1220</v>
      </c>
      <c r="J34" s="1">
        <v>66</v>
      </c>
      <c r="M34" s="1">
        <f t="shared" si="2"/>
        <v>5793</v>
      </c>
      <c r="N34" s="1">
        <v>4</v>
      </c>
    </row>
    <row r="35" spans="1:14" x14ac:dyDescent="0.4">
      <c r="B35" s="1">
        <v>25</v>
      </c>
      <c r="J35" s="1">
        <v>1985</v>
      </c>
      <c r="K35" s="1">
        <v>537</v>
      </c>
      <c r="M35" s="1">
        <f t="shared" si="2"/>
        <v>2522</v>
      </c>
      <c r="N35" s="1">
        <v>2</v>
      </c>
    </row>
    <row r="36" spans="1:14" x14ac:dyDescent="0.4">
      <c r="B36" s="1">
        <v>27</v>
      </c>
      <c r="D36" s="1">
        <v>28</v>
      </c>
      <c r="E36" s="1">
        <v>467</v>
      </c>
      <c r="I36" s="1">
        <v>31</v>
      </c>
      <c r="M36" s="1">
        <f t="shared" si="2"/>
        <v>526</v>
      </c>
      <c r="N36" s="1">
        <v>3</v>
      </c>
    </row>
    <row r="37" spans="1:14" x14ac:dyDescent="0.4">
      <c r="B37" s="1">
        <v>31</v>
      </c>
      <c r="C37" s="1">
        <v>58</v>
      </c>
      <c r="E37" s="1">
        <v>882</v>
      </c>
      <c r="F37" s="1">
        <v>49</v>
      </c>
      <c r="J37" s="1">
        <v>354</v>
      </c>
      <c r="L37" s="1">
        <v>2788</v>
      </c>
      <c r="M37" s="1">
        <f t="shared" si="2"/>
        <v>4131</v>
      </c>
      <c r="N37" s="1">
        <v>5</v>
      </c>
    </row>
    <row r="38" spans="1:14" x14ac:dyDescent="0.4">
      <c r="B38" s="1">
        <v>38</v>
      </c>
      <c r="C38" s="1">
        <v>120</v>
      </c>
      <c r="F38" s="1">
        <v>98</v>
      </c>
      <c r="M38" s="1">
        <f t="shared" si="2"/>
        <v>218</v>
      </c>
      <c r="N38" s="1">
        <v>2</v>
      </c>
    </row>
    <row r="39" spans="1:14" x14ac:dyDescent="0.4">
      <c r="B39" s="1">
        <v>45</v>
      </c>
      <c r="C39" s="1">
        <v>63</v>
      </c>
      <c r="D39" s="1">
        <v>164</v>
      </c>
      <c r="E39" s="1">
        <v>360</v>
      </c>
      <c r="K39" s="1">
        <v>69</v>
      </c>
      <c r="L39" s="1">
        <v>289</v>
      </c>
      <c r="M39" s="1">
        <f t="shared" si="2"/>
        <v>945</v>
      </c>
      <c r="N39" s="1">
        <v>5</v>
      </c>
    </row>
    <row r="40" spans="1:14" x14ac:dyDescent="0.4">
      <c r="A40" t="s">
        <v>17</v>
      </c>
      <c r="B40" s="1">
        <v>11</v>
      </c>
      <c r="E40" s="1">
        <v>156</v>
      </c>
      <c r="H40" s="1">
        <v>293</v>
      </c>
      <c r="K40" s="1">
        <v>164</v>
      </c>
      <c r="M40" s="1">
        <f t="shared" si="2"/>
        <v>613</v>
      </c>
      <c r="N40" s="1">
        <v>3</v>
      </c>
    </row>
    <row r="41" spans="1:14" x14ac:dyDescent="0.4">
      <c r="B41" s="1">
        <v>17</v>
      </c>
      <c r="D41" s="1">
        <v>85</v>
      </c>
      <c r="E41" s="1">
        <v>1129</v>
      </c>
      <c r="H41" s="1">
        <v>210</v>
      </c>
      <c r="I41" s="1">
        <v>464</v>
      </c>
      <c r="J41" s="1">
        <v>114</v>
      </c>
      <c r="M41" s="1">
        <f t="shared" si="2"/>
        <v>2002</v>
      </c>
      <c r="N41" s="1">
        <v>5</v>
      </c>
    </row>
    <row r="42" spans="1:14" x14ac:dyDescent="0.4">
      <c r="B42" s="1">
        <v>21</v>
      </c>
      <c r="C42" s="1">
        <v>773</v>
      </c>
      <c r="D42" s="1">
        <v>87</v>
      </c>
      <c r="F42" s="1">
        <v>32</v>
      </c>
      <c r="I42" s="1">
        <v>179</v>
      </c>
      <c r="K42" s="1">
        <v>60</v>
      </c>
      <c r="M42" s="1">
        <f t="shared" si="2"/>
        <v>1131</v>
      </c>
      <c r="N42" s="1">
        <v>5</v>
      </c>
    </row>
    <row r="43" spans="1:14" x14ac:dyDescent="0.4">
      <c r="A43" t="s">
        <v>19</v>
      </c>
      <c r="B43" s="1">
        <v>1</v>
      </c>
      <c r="C43" s="1">
        <v>27</v>
      </c>
      <c r="D43" s="1">
        <v>11</v>
      </c>
      <c r="E43" s="1">
        <v>11</v>
      </c>
      <c r="G43" s="1">
        <v>12</v>
      </c>
      <c r="H43" s="1">
        <v>13</v>
      </c>
      <c r="J43" s="1">
        <v>15</v>
      </c>
      <c r="M43" s="1">
        <f t="shared" si="2"/>
        <v>89</v>
      </c>
      <c r="N43" s="1">
        <v>6</v>
      </c>
    </row>
    <row r="44" spans="1:14" x14ac:dyDescent="0.4">
      <c r="B44" s="1">
        <v>45</v>
      </c>
      <c r="E44" s="1">
        <v>144</v>
      </c>
      <c r="M44" s="1">
        <f t="shared" si="2"/>
        <v>144</v>
      </c>
      <c r="N44" s="1">
        <v>1</v>
      </c>
    </row>
    <row r="45" spans="1:14" x14ac:dyDescent="0.4">
      <c r="B45" s="1">
        <v>57</v>
      </c>
      <c r="F45" s="1">
        <v>86</v>
      </c>
      <c r="G45" s="1">
        <v>75</v>
      </c>
      <c r="L45" s="1">
        <v>191</v>
      </c>
      <c r="M45" s="1">
        <f t="shared" si="2"/>
        <v>352</v>
      </c>
      <c r="N45" s="1">
        <v>3</v>
      </c>
    </row>
    <row r="46" spans="1:14" x14ac:dyDescent="0.4">
      <c r="B46" s="1">
        <v>64</v>
      </c>
      <c r="C46" s="1">
        <v>65</v>
      </c>
      <c r="D46" s="1">
        <v>56</v>
      </c>
      <c r="F46" s="1">
        <v>365</v>
      </c>
      <c r="G46" s="1">
        <v>111</v>
      </c>
      <c r="H46" s="1">
        <v>194</v>
      </c>
      <c r="L46" s="1">
        <v>116</v>
      </c>
      <c r="M46" s="1">
        <f t="shared" si="2"/>
        <v>907</v>
      </c>
      <c r="N46" s="1">
        <v>6</v>
      </c>
    </row>
    <row r="47" spans="1:14" x14ac:dyDescent="0.4">
      <c r="B47" s="1">
        <v>66</v>
      </c>
      <c r="D47" s="1">
        <v>361</v>
      </c>
      <c r="M47" s="1">
        <f t="shared" si="2"/>
        <v>361</v>
      </c>
      <c r="N47" s="1">
        <v>1</v>
      </c>
    </row>
    <row r="48" spans="1:14" x14ac:dyDescent="0.4">
      <c r="B48" s="1">
        <v>85</v>
      </c>
      <c r="D48" s="1">
        <v>1538</v>
      </c>
      <c r="M48" s="1">
        <f t="shared" si="2"/>
        <v>1538</v>
      </c>
      <c r="N48" s="1">
        <v>1</v>
      </c>
    </row>
    <row r="49" spans="1:14" x14ac:dyDescent="0.4">
      <c r="A49" t="s">
        <v>20</v>
      </c>
      <c r="B49" s="1">
        <v>22</v>
      </c>
      <c r="C49" s="1">
        <v>296</v>
      </c>
      <c r="D49" s="1">
        <v>155</v>
      </c>
      <c r="E49" s="1">
        <v>522</v>
      </c>
      <c r="F49" s="1">
        <v>174</v>
      </c>
      <c r="G49" s="1">
        <v>79</v>
      </c>
      <c r="I49" s="1">
        <v>94</v>
      </c>
      <c r="L49" s="1">
        <v>74</v>
      </c>
      <c r="M49" s="1">
        <f t="shared" si="2"/>
        <v>1394</v>
      </c>
      <c r="N49" s="1">
        <v>7</v>
      </c>
    </row>
    <row r="50" spans="1:14" x14ac:dyDescent="0.4">
      <c r="A50" t="s">
        <v>29</v>
      </c>
      <c r="B50" s="1">
        <v>7</v>
      </c>
      <c r="L50" s="1">
        <v>580</v>
      </c>
      <c r="M50" s="1">
        <f t="shared" si="2"/>
        <v>580</v>
      </c>
      <c r="N50" s="1">
        <v>1</v>
      </c>
    </row>
    <row r="51" spans="1:14" x14ac:dyDescent="0.4">
      <c r="B51" s="1">
        <v>51</v>
      </c>
      <c r="C51" s="1">
        <v>80</v>
      </c>
      <c r="L51" s="1">
        <v>85</v>
      </c>
      <c r="M51" s="1">
        <f t="shared" si="2"/>
        <v>165</v>
      </c>
      <c r="N51" s="1">
        <v>2</v>
      </c>
    </row>
    <row r="52" spans="1:14" x14ac:dyDescent="0.4">
      <c r="A52" t="s">
        <v>21</v>
      </c>
      <c r="B52" s="1">
        <v>8</v>
      </c>
      <c r="C52" s="1">
        <v>21</v>
      </c>
      <c r="D52" s="1">
        <v>14</v>
      </c>
      <c r="M52" s="1">
        <f t="shared" si="2"/>
        <v>35</v>
      </c>
      <c r="N52" s="1">
        <v>2</v>
      </c>
    </row>
    <row r="53" spans="1:14" x14ac:dyDescent="0.4">
      <c r="B53" s="1">
        <v>81</v>
      </c>
      <c r="C53" s="1">
        <v>98</v>
      </c>
      <c r="D53" s="1">
        <v>44</v>
      </c>
      <c r="E53" s="1">
        <v>1255</v>
      </c>
      <c r="F53" s="1">
        <v>845</v>
      </c>
      <c r="G53" s="1">
        <v>45</v>
      </c>
      <c r="J53" s="1">
        <v>45</v>
      </c>
      <c r="M53" s="1">
        <f t="shared" si="2"/>
        <v>2332</v>
      </c>
      <c r="N53" s="1">
        <v>6</v>
      </c>
    </row>
    <row r="54" spans="1:14" x14ac:dyDescent="0.4">
      <c r="B54" s="1">
        <v>95</v>
      </c>
      <c r="E54" s="1">
        <v>410</v>
      </c>
      <c r="F54" s="1">
        <v>233</v>
      </c>
      <c r="I54" s="1">
        <v>8</v>
      </c>
      <c r="J54" s="1">
        <v>424</v>
      </c>
      <c r="L54" s="1">
        <v>338</v>
      </c>
      <c r="M54" s="1">
        <f t="shared" si="2"/>
        <v>1413</v>
      </c>
      <c r="N54" s="1">
        <v>5</v>
      </c>
    </row>
    <row r="55" spans="1:14" x14ac:dyDescent="0.4">
      <c r="A55" s="4" t="s">
        <v>30</v>
      </c>
    </row>
    <row r="56" spans="1:14" x14ac:dyDescent="0.4">
      <c r="A56" s="5" t="s">
        <v>22</v>
      </c>
      <c r="B56" s="6" t="s">
        <v>24</v>
      </c>
      <c r="C56" s="6" t="s">
        <v>25</v>
      </c>
      <c r="L56" s="1" t="s">
        <v>35</v>
      </c>
      <c r="M56" s="8">
        <f>SUM(M29:M54)/N56</f>
        <v>390.28888888888889</v>
      </c>
      <c r="N56" s="1">
        <f>SUM(N29:N54)</f>
        <v>90</v>
      </c>
    </row>
    <row r="57" spans="1:14" x14ac:dyDescent="0.4">
      <c r="A57" s="5" t="s">
        <v>31</v>
      </c>
      <c r="B57" s="6">
        <v>26</v>
      </c>
      <c r="C57" s="6">
        <v>90</v>
      </c>
    </row>
    <row r="60" spans="1:14" x14ac:dyDescent="0.4">
      <c r="A60" s="5" t="s">
        <v>32</v>
      </c>
    </row>
    <row r="61" spans="1:14" x14ac:dyDescent="0.4">
      <c r="A61" s="9" t="s">
        <v>0</v>
      </c>
      <c r="B61" s="1">
        <v>3</v>
      </c>
      <c r="F61" s="1">
        <v>41.390999999999998</v>
      </c>
      <c r="M61" s="1">
        <f t="shared" ref="M61:M74" si="3">SUM(C61:L61)</f>
        <v>41.390999999999998</v>
      </c>
      <c r="N61" s="1">
        <v>1</v>
      </c>
    </row>
    <row r="62" spans="1:14" x14ac:dyDescent="0.4">
      <c r="B62" s="1">
        <v>7</v>
      </c>
      <c r="C62" s="1">
        <v>15.146000000000001</v>
      </c>
      <c r="H62" s="1">
        <v>13.904999999999999</v>
      </c>
      <c r="I62" s="1">
        <v>10.634</v>
      </c>
      <c r="M62" s="1">
        <f t="shared" si="3"/>
        <v>39.685000000000002</v>
      </c>
      <c r="N62" s="1">
        <v>3</v>
      </c>
    </row>
    <row r="63" spans="1:14" x14ac:dyDescent="0.4">
      <c r="B63" s="1">
        <v>25</v>
      </c>
      <c r="C63" s="1">
        <v>20.827000000000002</v>
      </c>
      <c r="D63" s="1">
        <v>23.373999999999999</v>
      </c>
      <c r="E63" s="1">
        <v>60.53</v>
      </c>
      <c r="F63" s="1">
        <v>30.274000000000001</v>
      </c>
      <c r="G63" s="1">
        <v>31.207999999999998</v>
      </c>
      <c r="H63" s="1">
        <v>58.188000000000002</v>
      </c>
      <c r="I63" s="1">
        <v>72.013000000000005</v>
      </c>
      <c r="J63" s="1">
        <v>24.995999999999999</v>
      </c>
      <c r="K63" s="1">
        <v>74.941999999999993</v>
      </c>
      <c r="L63" s="1">
        <v>30.059000000000001</v>
      </c>
      <c r="M63" s="1">
        <f t="shared" si="3"/>
        <v>426.411</v>
      </c>
      <c r="N63" s="1">
        <v>10</v>
      </c>
    </row>
    <row r="64" spans="1:14" x14ac:dyDescent="0.4">
      <c r="A64" t="s">
        <v>14</v>
      </c>
      <c r="B64" s="1">
        <v>16</v>
      </c>
      <c r="C64" s="1">
        <v>28.015999999999998</v>
      </c>
      <c r="D64" s="1">
        <v>24.640999999999998</v>
      </c>
      <c r="F64" s="1">
        <v>21.547000000000001</v>
      </c>
      <c r="G64" s="1">
        <v>27.48</v>
      </c>
      <c r="H64" s="1">
        <v>25.288</v>
      </c>
      <c r="M64" s="1">
        <f t="shared" si="3"/>
        <v>126.97199999999999</v>
      </c>
      <c r="N64" s="1">
        <v>5</v>
      </c>
    </row>
    <row r="65" spans="1:14" x14ac:dyDescent="0.4">
      <c r="B65" s="1">
        <v>17</v>
      </c>
      <c r="C65" s="1">
        <v>21.556000000000001</v>
      </c>
      <c r="D65" s="1">
        <v>21.474</v>
      </c>
      <c r="E65" s="1">
        <v>19.795000000000002</v>
      </c>
      <c r="F65" s="1">
        <v>20.073</v>
      </c>
      <c r="G65" s="1">
        <v>20.032</v>
      </c>
      <c r="H65" s="1">
        <v>20.067</v>
      </c>
      <c r="I65" s="1">
        <v>21.015999999999998</v>
      </c>
      <c r="J65" s="1">
        <v>21.463999999999999</v>
      </c>
      <c r="K65" s="1">
        <v>20.178999999999998</v>
      </c>
      <c r="M65" s="1">
        <f t="shared" si="3"/>
        <v>185.65599999999998</v>
      </c>
      <c r="N65" s="1">
        <v>9</v>
      </c>
    </row>
    <row r="66" spans="1:14" x14ac:dyDescent="0.4">
      <c r="A66" t="s">
        <v>19</v>
      </c>
      <c r="B66" s="1">
        <v>1</v>
      </c>
      <c r="C66" s="1">
        <v>17.268999999999998</v>
      </c>
      <c r="D66" s="1">
        <v>16.210999999999999</v>
      </c>
      <c r="E66" s="1">
        <v>7.5410000000000004</v>
      </c>
      <c r="F66" s="1">
        <v>13.542</v>
      </c>
      <c r="G66" s="1">
        <v>34.106999999999999</v>
      </c>
      <c r="H66" s="1">
        <v>59.460999999999999</v>
      </c>
      <c r="I66" s="1">
        <v>13.935</v>
      </c>
      <c r="J66" s="1">
        <v>7.6920000000000002</v>
      </c>
      <c r="K66" s="1">
        <v>7.7210000000000001</v>
      </c>
      <c r="L66" s="1">
        <v>10.063000000000001</v>
      </c>
      <c r="M66" s="1">
        <f t="shared" si="3"/>
        <v>187.542</v>
      </c>
      <c r="N66" s="1">
        <v>10</v>
      </c>
    </row>
    <row r="67" spans="1:14" x14ac:dyDescent="0.4">
      <c r="B67" s="1">
        <v>45</v>
      </c>
      <c r="J67" s="1">
        <v>100.98099999999999</v>
      </c>
      <c r="K67" s="1">
        <v>4.0010000000000003</v>
      </c>
      <c r="L67" s="1">
        <v>96.346000000000004</v>
      </c>
      <c r="M67" s="1">
        <f t="shared" si="3"/>
        <v>201.328</v>
      </c>
      <c r="N67" s="1">
        <v>3</v>
      </c>
    </row>
    <row r="68" spans="1:14" x14ac:dyDescent="0.4">
      <c r="B68" s="1">
        <v>57</v>
      </c>
      <c r="E68" s="1">
        <v>693.36500000000001</v>
      </c>
      <c r="G68" s="1">
        <v>180.81800000000001</v>
      </c>
      <c r="K68" s="1">
        <v>676.76499999999999</v>
      </c>
      <c r="M68" s="1">
        <f t="shared" si="3"/>
        <v>1550.9479999999999</v>
      </c>
      <c r="N68" s="1">
        <v>3</v>
      </c>
    </row>
    <row r="69" spans="1:14" x14ac:dyDescent="0.4">
      <c r="A69" t="s">
        <v>20</v>
      </c>
      <c r="B69" s="1">
        <v>10</v>
      </c>
      <c r="C69" s="1">
        <v>36.459000000000003</v>
      </c>
      <c r="D69" s="1">
        <v>82.966999999999999</v>
      </c>
      <c r="E69" s="1">
        <v>43.231999999999999</v>
      </c>
      <c r="F69" s="1">
        <v>33.441000000000003</v>
      </c>
      <c r="G69" s="1">
        <v>34.497999999999998</v>
      </c>
      <c r="H69" s="1">
        <v>38.003</v>
      </c>
      <c r="I69" s="1">
        <v>44.610999999999997</v>
      </c>
      <c r="J69" s="1">
        <v>62.433999999999997</v>
      </c>
      <c r="K69" s="1">
        <v>36.764000000000003</v>
      </c>
      <c r="L69" s="1">
        <v>39.216000000000001</v>
      </c>
      <c r="M69" s="1">
        <f t="shared" si="3"/>
        <v>451.625</v>
      </c>
      <c r="N69" s="1">
        <v>10</v>
      </c>
    </row>
    <row r="70" spans="1:14" x14ac:dyDescent="0.4">
      <c r="B70" s="1">
        <v>22</v>
      </c>
      <c r="H70" s="1">
        <v>12.726000000000001</v>
      </c>
      <c r="L70" s="1">
        <v>345.839</v>
      </c>
      <c r="M70" s="1">
        <f t="shared" si="3"/>
        <v>358.565</v>
      </c>
      <c r="N70" s="1">
        <v>2</v>
      </c>
    </row>
    <row r="71" spans="1:14" x14ac:dyDescent="0.4">
      <c r="A71" t="s">
        <v>21</v>
      </c>
      <c r="B71" s="1">
        <v>8</v>
      </c>
      <c r="C71" s="1">
        <v>367.58300000000003</v>
      </c>
      <c r="D71" s="1">
        <v>340.19299999999998</v>
      </c>
      <c r="E71" s="1">
        <v>335.226</v>
      </c>
      <c r="F71" s="1">
        <v>333.745</v>
      </c>
      <c r="G71" s="1">
        <v>323.90300000000002</v>
      </c>
      <c r="H71" s="1">
        <v>355.149</v>
      </c>
      <c r="I71" s="1">
        <v>319.053</v>
      </c>
      <c r="J71" s="1">
        <v>346.87900000000002</v>
      </c>
      <c r="K71" s="1">
        <v>327.59199999999998</v>
      </c>
      <c r="L71" s="1">
        <v>343.14400000000001</v>
      </c>
      <c r="M71" s="1">
        <f t="shared" si="3"/>
        <v>3392.4669999999996</v>
      </c>
      <c r="N71" s="1">
        <v>10</v>
      </c>
    </row>
    <row r="72" spans="1:14" x14ac:dyDescent="0.4">
      <c r="B72" s="1">
        <v>74</v>
      </c>
      <c r="D72" s="1">
        <v>104.991</v>
      </c>
      <c r="E72" s="1">
        <v>1262.636</v>
      </c>
      <c r="M72" s="1">
        <f t="shared" si="3"/>
        <v>1367.627</v>
      </c>
      <c r="N72" s="1">
        <v>2</v>
      </c>
    </row>
    <row r="73" spans="1:14" x14ac:dyDescent="0.4">
      <c r="B73" s="1">
        <v>81</v>
      </c>
      <c r="C73" s="1">
        <v>33.43</v>
      </c>
      <c r="D73" s="1">
        <v>23.143000000000001</v>
      </c>
      <c r="E73" s="1">
        <v>23.408000000000001</v>
      </c>
      <c r="F73" s="1">
        <v>26.844000000000001</v>
      </c>
      <c r="G73" s="1">
        <v>27.280999999999999</v>
      </c>
      <c r="H73" s="1">
        <v>32.262</v>
      </c>
      <c r="K73" s="1">
        <v>41.3</v>
      </c>
      <c r="L73" s="1">
        <v>31.486000000000001</v>
      </c>
      <c r="M73" s="1">
        <f t="shared" si="3"/>
        <v>239.154</v>
      </c>
      <c r="N73" s="1">
        <v>8</v>
      </c>
    </row>
    <row r="74" spans="1:14" x14ac:dyDescent="0.4">
      <c r="B74" s="1">
        <v>95</v>
      </c>
      <c r="C74" s="1">
        <v>108.923</v>
      </c>
      <c r="D74" s="1">
        <v>312.76600000000002</v>
      </c>
      <c r="F74" s="1">
        <v>173.91200000000001</v>
      </c>
      <c r="G74" s="1">
        <v>299.95499999999998</v>
      </c>
      <c r="H74" s="1">
        <v>220.476</v>
      </c>
      <c r="I74" s="1">
        <v>727.19500000000005</v>
      </c>
      <c r="J74" s="1">
        <v>675.49599999999998</v>
      </c>
      <c r="K74" s="1">
        <v>636.01300000000003</v>
      </c>
      <c r="L74" s="1">
        <v>302.88900000000001</v>
      </c>
      <c r="M74" s="1">
        <f t="shared" si="3"/>
        <v>3457.6250000000005</v>
      </c>
      <c r="N74" s="1">
        <v>9</v>
      </c>
    </row>
    <row r="75" spans="1:14" x14ac:dyDescent="0.4">
      <c r="A75" s="4" t="s">
        <v>33</v>
      </c>
    </row>
    <row r="76" spans="1:14" x14ac:dyDescent="0.4">
      <c r="A76" s="5" t="s">
        <v>22</v>
      </c>
      <c r="B76" s="6" t="s">
        <v>24</v>
      </c>
      <c r="C76" s="6" t="s">
        <v>25</v>
      </c>
      <c r="L76" s="1" t="s">
        <v>36</v>
      </c>
      <c r="M76" s="8">
        <f>SUM(M61:M74)/N76</f>
        <v>141.4940705882353</v>
      </c>
      <c r="N76" s="1">
        <f>SUM(N61:N74)</f>
        <v>85</v>
      </c>
    </row>
    <row r="77" spans="1:14" x14ac:dyDescent="0.4">
      <c r="A77" s="5" t="s">
        <v>34</v>
      </c>
      <c r="B77" s="6">
        <v>14</v>
      </c>
      <c r="C77" s="6">
        <v>85</v>
      </c>
    </row>
    <row r="80" spans="1:14" x14ac:dyDescent="0.4">
      <c r="A80" s="4" t="s">
        <v>37</v>
      </c>
    </row>
    <row r="81" spans="1:14" x14ac:dyDescent="0.4">
      <c r="A81" s="9" t="s">
        <v>0</v>
      </c>
      <c r="B81" s="1">
        <v>7</v>
      </c>
      <c r="H81" s="1">
        <v>25</v>
      </c>
      <c r="M81" s="2">
        <f>SUM(C81:L81)</f>
        <v>25</v>
      </c>
      <c r="N81" s="1">
        <v>1</v>
      </c>
    </row>
    <row r="82" spans="1:14" x14ac:dyDescent="0.4">
      <c r="B82" s="1">
        <v>18</v>
      </c>
      <c r="C82" s="1">
        <v>1</v>
      </c>
      <c r="D82" s="1">
        <v>14</v>
      </c>
      <c r="E82" s="1">
        <v>1</v>
      </c>
      <c r="F82" s="1">
        <v>13</v>
      </c>
      <c r="G82" s="1">
        <v>1</v>
      </c>
      <c r="H82" s="1">
        <v>2</v>
      </c>
      <c r="I82" s="1">
        <v>2</v>
      </c>
      <c r="J82" s="1">
        <v>3</v>
      </c>
      <c r="K82" s="1">
        <v>3</v>
      </c>
      <c r="M82" s="2">
        <f t="shared" ref="M82:M108" si="4">SUM(C82:L82)</f>
        <v>40</v>
      </c>
      <c r="N82" s="1">
        <v>9</v>
      </c>
    </row>
    <row r="83" spans="1:14" x14ac:dyDescent="0.4">
      <c r="B83" s="1">
        <v>21</v>
      </c>
      <c r="C83" s="1">
        <v>13</v>
      </c>
      <c r="E83" s="1">
        <v>10</v>
      </c>
      <c r="G83" s="1">
        <v>7</v>
      </c>
      <c r="H83" s="1">
        <v>33</v>
      </c>
      <c r="J83" s="1">
        <v>20</v>
      </c>
      <c r="K83" s="1">
        <v>13</v>
      </c>
      <c r="L83" s="1">
        <v>46</v>
      </c>
      <c r="M83" s="2">
        <f t="shared" si="4"/>
        <v>142</v>
      </c>
      <c r="N83" s="1">
        <v>7</v>
      </c>
    </row>
    <row r="84" spans="1:14" x14ac:dyDescent="0.4">
      <c r="A84" t="s">
        <v>14</v>
      </c>
      <c r="B84" s="1">
        <v>8</v>
      </c>
      <c r="D84" s="1">
        <v>5</v>
      </c>
      <c r="F84" s="1">
        <v>1</v>
      </c>
      <c r="I84" s="1">
        <v>37</v>
      </c>
      <c r="J84" s="1">
        <v>21</v>
      </c>
      <c r="K84" s="1">
        <v>6</v>
      </c>
      <c r="M84" s="2">
        <f t="shared" si="4"/>
        <v>70</v>
      </c>
      <c r="N84" s="1">
        <v>5</v>
      </c>
    </row>
    <row r="85" spans="1:14" x14ac:dyDescent="0.4">
      <c r="B85" s="1">
        <v>16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2">
        <f t="shared" si="4"/>
        <v>1</v>
      </c>
      <c r="N85" s="1">
        <v>10</v>
      </c>
    </row>
    <row r="86" spans="1:14" x14ac:dyDescent="0.4">
      <c r="A86" t="s">
        <v>15</v>
      </c>
      <c r="B86" s="1">
        <v>4</v>
      </c>
      <c r="G86" s="1">
        <v>9</v>
      </c>
      <c r="M86" s="2">
        <f t="shared" si="4"/>
        <v>9</v>
      </c>
      <c r="N86" s="1">
        <v>1</v>
      </c>
    </row>
    <row r="87" spans="1:14" x14ac:dyDescent="0.4">
      <c r="A87" t="s">
        <v>16</v>
      </c>
      <c r="B87" s="1">
        <v>5</v>
      </c>
      <c r="E87" s="1">
        <v>4</v>
      </c>
      <c r="F87" s="1">
        <v>8</v>
      </c>
      <c r="G87" s="1">
        <v>2</v>
      </c>
      <c r="H87" s="1">
        <v>10</v>
      </c>
      <c r="K87" s="1">
        <v>3</v>
      </c>
      <c r="L87" s="1">
        <v>4</v>
      </c>
      <c r="M87" s="2">
        <f t="shared" si="4"/>
        <v>31</v>
      </c>
      <c r="N87" s="1">
        <v>6</v>
      </c>
    </row>
    <row r="88" spans="1:14" x14ac:dyDescent="0.4">
      <c r="B88" s="1">
        <v>11</v>
      </c>
      <c r="C88" s="1">
        <v>2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1</v>
      </c>
      <c r="K88" s="1">
        <v>2</v>
      </c>
      <c r="L88" s="1">
        <v>535</v>
      </c>
      <c r="M88" s="2">
        <f t="shared" si="4"/>
        <v>544</v>
      </c>
      <c r="N88" s="1">
        <v>10</v>
      </c>
    </row>
    <row r="89" spans="1:14" x14ac:dyDescent="0.4">
      <c r="A89" t="s">
        <v>39</v>
      </c>
      <c r="B89" s="1">
        <v>16</v>
      </c>
      <c r="C89" s="1">
        <v>7</v>
      </c>
      <c r="E89" s="1">
        <v>6</v>
      </c>
      <c r="F89" s="1">
        <v>2</v>
      </c>
      <c r="G89" s="1">
        <v>7</v>
      </c>
      <c r="K89" s="1">
        <v>13</v>
      </c>
      <c r="M89" s="2">
        <f t="shared" si="4"/>
        <v>35</v>
      </c>
      <c r="N89" s="1">
        <v>5</v>
      </c>
    </row>
    <row r="90" spans="1:14" x14ac:dyDescent="0.4">
      <c r="A90" t="s">
        <v>17</v>
      </c>
      <c r="B90" s="1">
        <v>5</v>
      </c>
      <c r="C90" s="1">
        <v>1</v>
      </c>
      <c r="G90" s="1">
        <v>44</v>
      </c>
      <c r="H90" s="1">
        <v>4</v>
      </c>
      <c r="I90" s="1">
        <v>0</v>
      </c>
      <c r="K90" s="1">
        <v>0</v>
      </c>
      <c r="M90" s="2">
        <f t="shared" si="4"/>
        <v>49</v>
      </c>
      <c r="N90" s="1">
        <v>5</v>
      </c>
    </row>
    <row r="91" spans="1:14" x14ac:dyDescent="0.4">
      <c r="B91" s="1">
        <v>10</v>
      </c>
      <c r="C91" s="1">
        <v>11</v>
      </c>
      <c r="D91" s="1">
        <v>0</v>
      </c>
      <c r="E91" s="1">
        <v>1</v>
      </c>
      <c r="F91" s="1">
        <v>24</v>
      </c>
      <c r="G91" s="1">
        <v>1</v>
      </c>
      <c r="H91" s="1">
        <v>4</v>
      </c>
      <c r="I91" s="1">
        <v>1</v>
      </c>
      <c r="J91" s="1">
        <v>4</v>
      </c>
      <c r="K91" s="1">
        <v>3</v>
      </c>
      <c r="L91" s="1">
        <v>3</v>
      </c>
      <c r="M91" s="2">
        <f t="shared" si="4"/>
        <v>52</v>
      </c>
      <c r="N91" s="1">
        <v>10</v>
      </c>
    </row>
    <row r="92" spans="1:14" x14ac:dyDescent="0.4">
      <c r="B92" s="1">
        <v>11</v>
      </c>
      <c r="C92" s="1">
        <v>9</v>
      </c>
      <c r="D92" s="1">
        <v>6</v>
      </c>
      <c r="E92" s="1">
        <v>3</v>
      </c>
      <c r="F92" s="1">
        <v>10</v>
      </c>
      <c r="I92" s="1">
        <v>12</v>
      </c>
      <c r="L92" s="1">
        <v>5</v>
      </c>
      <c r="M92" s="2">
        <f t="shared" si="4"/>
        <v>45</v>
      </c>
      <c r="N92" s="1">
        <v>6</v>
      </c>
    </row>
    <row r="93" spans="1:14" x14ac:dyDescent="0.4">
      <c r="A93" t="s">
        <v>19</v>
      </c>
      <c r="B93" s="1">
        <v>1</v>
      </c>
      <c r="C93" s="1">
        <v>2</v>
      </c>
      <c r="D93" s="1">
        <v>3</v>
      </c>
      <c r="F93" s="1">
        <v>1</v>
      </c>
      <c r="G93" s="1">
        <v>3</v>
      </c>
      <c r="H93" s="1">
        <v>4</v>
      </c>
      <c r="I93" s="1">
        <v>4</v>
      </c>
      <c r="J93" s="1">
        <v>6</v>
      </c>
      <c r="K93" s="1">
        <v>2</v>
      </c>
      <c r="L93" s="1">
        <v>5</v>
      </c>
      <c r="M93" s="2">
        <f t="shared" si="4"/>
        <v>30</v>
      </c>
      <c r="N93" s="1">
        <v>9</v>
      </c>
    </row>
    <row r="94" spans="1:14" x14ac:dyDescent="0.4">
      <c r="B94" s="1">
        <v>17</v>
      </c>
      <c r="H94" s="1">
        <v>53</v>
      </c>
      <c r="M94" s="2">
        <f t="shared" si="4"/>
        <v>53</v>
      </c>
      <c r="N94" s="1">
        <v>1</v>
      </c>
    </row>
    <row r="95" spans="1:14" x14ac:dyDescent="0.4">
      <c r="B95" s="1">
        <v>19</v>
      </c>
      <c r="J95" s="1">
        <v>35</v>
      </c>
      <c r="M95" s="2">
        <f t="shared" si="4"/>
        <v>35</v>
      </c>
      <c r="N95" s="1">
        <v>1</v>
      </c>
    </row>
    <row r="96" spans="1:14" x14ac:dyDescent="0.4">
      <c r="B96" s="1">
        <v>75</v>
      </c>
      <c r="C96" s="1">
        <v>1</v>
      </c>
      <c r="E96" s="1">
        <v>10</v>
      </c>
      <c r="G96" s="1">
        <v>9</v>
      </c>
      <c r="H96" s="1">
        <v>6</v>
      </c>
      <c r="I96" s="1">
        <v>4</v>
      </c>
      <c r="K96" s="1">
        <v>27</v>
      </c>
      <c r="M96" s="2">
        <f t="shared" si="4"/>
        <v>57</v>
      </c>
      <c r="N96" s="1">
        <v>6</v>
      </c>
    </row>
    <row r="97" spans="1:14" x14ac:dyDescent="0.4">
      <c r="A97" t="s">
        <v>20</v>
      </c>
      <c r="B97" s="1">
        <v>10</v>
      </c>
      <c r="H97" s="1">
        <v>3</v>
      </c>
      <c r="M97" s="2">
        <f t="shared" si="4"/>
        <v>3</v>
      </c>
      <c r="N97" s="1">
        <v>1</v>
      </c>
    </row>
    <row r="98" spans="1:14" x14ac:dyDescent="0.4">
      <c r="A98" t="s">
        <v>29</v>
      </c>
      <c r="B98" s="1">
        <v>39</v>
      </c>
      <c r="L98" s="1">
        <v>51</v>
      </c>
      <c r="M98" s="2">
        <f t="shared" si="4"/>
        <v>51</v>
      </c>
      <c r="N98" s="1">
        <v>1</v>
      </c>
    </row>
    <row r="99" spans="1:14" x14ac:dyDescent="0.4">
      <c r="A99" t="s">
        <v>21</v>
      </c>
      <c r="B99" s="1">
        <v>1</v>
      </c>
      <c r="C99" s="1">
        <v>16</v>
      </c>
      <c r="D99" s="1">
        <v>13</v>
      </c>
      <c r="E99" s="1">
        <v>11</v>
      </c>
      <c r="F99" s="1">
        <v>5</v>
      </c>
      <c r="G99" s="1">
        <v>15</v>
      </c>
      <c r="I99" s="1">
        <v>16</v>
      </c>
      <c r="J99" s="1">
        <v>5</v>
      </c>
      <c r="L99" s="1">
        <v>14</v>
      </c>
      <c r="M99" s="2">
        <f t="shared" si="4"/>
        <v>95</v>
      </c>
      <c r="N99" s="1">
        <v>8</v>
      </c>
    </row>
    <row r="100" spans="1:14" x14ac:dyDescent="0.4">
      <c r="B100" s="1">
        <v>9</v>
      </c>
      <c r="K100" s="1">
        <v>28</v>
      </c>
      <c r="M100" s="2">
        <f t="shared" si="4"/>
        <v>28</v>
      </c>
      <c r="N100" s="1">
        <v>1</v>
      </c>
    </row>
    <row r="101" spans="1:14" x14ac:dyDescent="0.4">
      <c r="B101" s="1">
        <v>18</v>
      </c>
      <c r="J101" s="1">
        <v>36</v>
      </c>
      <c r="L101" s="1">
        <v>92</v>
      </c>
      <c r="M101" s="2">
        <f t="shared" si="4"/>
        <v>128</v>
      </c>
      <c r="N101" s="1">
        <v>2</v>
      </c>
    </row>
    <row r="102" spans="1:14" x14ac:dyDescent="0.4">
      <c r="B102" s="1">
        <v>23</v>
      </c>
      <c r="L102" s="1">
        <v>43</v>
      </c>
      <c r="M102" s="2">
        <f t="shared" si="4"/>
        <v>43</v>
      </c>
      <c r="N102" s="1">
        <v>1</v>
      </c>
    </row>
    <row r="103" spans="1:14" x14ac:dyDescent="0.4">
      <c r="B103" s="1">
        <v>32</v>
      </c>
      <c r="D103" s="1">
        <v>6</v>
      </c>
      <c r="H103" s="1">
        <v>32</v>
      </c>
      <c r="J103" s="1">
        <v>19</v>
      </c>
      <c r="M103" s="2">
        <f t="shared" si="4"/>
        <v>57</v>
      </c>
      <c r="N103" s="1">
        <v>3</v>
      </c>
    </row>
    <row r="104" spans="1:14" x14ac:dyDescent="0.4">
      <c r="B104" s="1">
        <v>46</v>
      </c>
      <c r="C104" s="1">
        <v>20</v>
      </c>
      <c r="E104" s="1">
        <v>26</v>
      </c>
      <c r="F104" s="1">
        <v>7</v>
      </c>
      <c r="G104" s="1">
        <v>20</v>
      </c>
      <c r="H104" s="1">
        <v>10</v>
      </c>
      <c r="I104" s="1">
        <v>36</v>
      </c>
      <c r="K104" s="1">
        <v>17</v>
      </c>
      <c r="M104" s="2">
        <f t="shared" si="4"/>
        <v>136</v>
      </c>
      <c r="N104" s="1">
        <v>7</v>
      </c>
    </row>
    <row r="105" spans="1:14" x14ac:dyDescent="0.4">
      <c r="B105" s="1">
        <v>58</v>
      </c>
      <c r="F105" s="1">
        <v>4</v>
      </c>
      <c r="G105" s="1">
        <v>8</v>
      </c>
      <c r="H105" s="1">
        <v>51</v>
      </c>
      <c r="J105" s="1">
        <v>14</v>
      </c>
      <c r="L105" s="1">
        <v>6</v>
      </c>
      <c r="M105" s="2">
        <f t="shared" si="4"/>
        <v>83</v>
      </c>
      <c r="N105" s="1">
        <v>5</v>
      </c>
    </row>
    <row r="106" spans="1:14" x14ac:dyDescent="0.4">
      <c r="B106" s="1">
        <v>69</v>
      </c>
      <c r="G106" s="1">
        <v>21</v>
      </c>
      <c r="M106" s="2">
        <f t="shared" si="4"/>
        <v>21</v>
      </c>
      <c r="N106" s="1">
        <v>1</v>
      </c>
    </row>
    <row r="107" spans="1:14" x14ac:dyDescent="0.4">
      <c r="B107" s="1">
        <v>72</v>
      </c>
      <c r="E107" s="1">
        <v>7</v>
      </c>
      <c r="G107" s="1">
        <v>4</v>
      </c>
      <c r="J107" s="1">
        <v>17</v>
      </c>
      <c r="L107" s="1">
        <v>6</v>
      </c>
      <c r="M107" s="2">
        <f t="shared" si="4"/>
        <v>34</v>
      </c>
      <c r="N107" s="1">
        <v>4</v>
      </c>
    </row>
    <row r="108" spans="1:14" x14ac:dyDescent="0.4">
      <c r="B108" s="1">
        <v>81</v>
      </c>
      <c r="E108" s="1">
        <v>4</v>
      </c>
      <c r="G108" s="1">
        <v>1</v>
      </c>
      <c r="J108" s="1">
        <v>26</v>
      </c>
      <c r="K108" s="1">
        <v>10</v>
      </c>
      <c r="L108" s="1">
        <v>2</v>
      </c>
      <c r="M108" s="2">
        <f t="shared" si="4"/>
        <v>43</v>
      </c>
      <c r="N108" s="1">
        <v>5</v>
      </c>
    </row>
    <row r="109" spans="1:14" x14ac:dyDescent="0.4">
      <c r="A109" s="4" t="s">
        <v>37</v>
      </c>
    </row>
    <row r="110" spans="1:14" x14ac:dyDescent="0.4">
      <c r="A110" s="5" t="s">
        <v>40</v>
      </c>
      <c r="B110" s="6" t="s">
        <v>24</v>
      </c>
      <c r="C110" s="6" t="s">
        <v>25</v>
      </c>
      <c r="L110" s="1" t="s">
        <v>13</v>
      </c>
      <c r="M110" s="8">
        <f>SUM(M81:M108)/N110</f>
        <v>14.809160305343511</v>
      </c>
      <c r="N110" s="1">
        <f>SUM(N81:N108)</f>
        <v>131</v>
      </c>
    </row>
    <row r="111" spans="1:14" x14ac:dyDescent="0.4">
      <c r="A111" s="6">
        <v>10</v>
      </c>
      <c r="B111" s="6">
        <v>28</v>
      </c>
      <c r="C111" s="6">
        <v>131</v>
      </c>
      <c r="M111" s="12"/>
    </row>
    <row r="114" spans="1:14" x14ac:dyDescent="0.4">
      <c r="A114" s="4" t="s">
        <v>44</v>
      </c>
    </row>
    <row r="115" spans="1:14" x14ac:dyDescent="0.4">
      <c r="A115" t="s">
        <v>0</v>
      </c>
      <c r="B115" s="1">
        <v>7</v>
      </c>
      <c r="H115" s="1">
        <v>23</v>
      </c>
      <c r="M115" s="3">
        <f t="shared" ref="M115:M138" si="5">SUM(C115:L115)</f>
        <v>23</v>
      </c>
      <c r="N115" s="1">
        <v>1</v>
      </c>
    </row>
    <row r="116" spans="1:14" x14ac:dyDescent="0.4">
      <c r="B116" s="1">
        <v>18</v>
      </c>
      <c r="C116" s="1">
        <v>4</v>
      </c>
      <c r="D116" s="1">
        <v>5</v>
      </c>
      <c r="E116" s="1">
        <v>39</v>
      </c>
      <c r="G116" s="1">
        <v>14</v>
      </c>
      <c r="H116" s="1">
        <v>2</v>
      </c>
      <c r="I116" s="1">
        <v>32</v>
      </c>
      <c r="K116" s="1">
        <v>29</v>
      </c>
      <c r="L116" s="1">
        <v>6</v>
      </c>
      <c r="M116" s="3">
        <f t="shared" si="5"/>
        <v>131</v>
      </c>
      <c r="N116" s="1">
        <v>8</v>
      </c>
    </row>
    <row r="117" spans="1:14" x14ac:dyDescent="0.4">
      <c r="B117" s="1">
        <v>21</v>
      </c>
      <c r="K117" s="1">
        <v>28</v>
      </c>
      <c r="L117" s="1">
        <v>5</v>
      </c>
      <c r="M117" s="3">
        <f t="shared" si="5"/>
        <v>33</v>
      </c>
      <c r="N117" s="1">
        <v>2</v>
      </c>
    </row>
    <row r="118" spans="1:14" x14ac:dyDescent="0.4">
      <c r="A118" t="s">
        <v>14</v>
      </c>
      <c r="B118" s="1">
        <v>8</v>
      </c>
      <c r="C118" s="1">
        <v>1</v>
      </c>
      <c r="D118" s="1">
        <v>0</v>
      </c>
      <c r="G118" s="1">
        <v>2</v>
      </c>
      <c r="J118" s="1">
        <v>3</v>
      </c>
      <c r="L118" s="1">
        <v>15</v>
      </c>
      <c r="M118" s="3">
        <f t="shared" si="5"/>
        <v>21</v>
      </c>
      <c r="N118" s="1">
        <v>5</v>
      </c>
    </row>
    <row r="119" spans="1:14" x14ac:dyDescent="0.4">
      <c r="B119" s="1">
        <v>16</v>
      </c>
      <c r="C119" s="1">
        <v>1</v>
      </c>
      <c r="D119" s="1">
        <v>4</v>
      </c>
      <c r="E119" s="1">
        <v>0</v>
      </c>
      <c r="F119" s="1">
        <v>1</v>
      </c>
      <c r="G119" s="1">
        <v>0</v>
      </c>
      <c r="H119" s="1">
        <v>0</v>
      </c>
      <c r="J119" s="1">
        <v>1</v>
      </c>
      <c r="K119" s="1">
        <v>2</v>
      </c>
      <c r="L119" s="1">
        <v>1</v>
      </c>
      <c r="M119" s="3">
        <f t="shared" si="5"/>
        <v>10</v>
      </c>
      <c r="N119" s="1">
        <v>9</v>
      </c>
    </row>
    <row r="120" spans="1:14" x14ac:dyDescent="0.4">
      <c r="A120" t="s">
        <v>16</v>
      </c>
      <c r="B120" s="1">
        <v>5</v>
      </c>
      <c r="C120" s="1">
        <v>7</v>
      </c>
      <c r="D120" s="1">
        <v>2</v>
      </c>
      <c r="E120" s="1">
        <v>2</v>
      </c>
      <c r="F120" s="1">
        <v>2</v>
      </c>
      <c r="H120" s="1">
        <v>9</v>
      </c>
      <c r="I120" s="1">
        <v>3</v>
      </c>
      <c r="L120" s="1">
        <v>16</v>
      </c>
      <c r="M120" s="3">
        <f t="shared" si="5"/>
        <v>41</v>
      </c>
      <c r="N120" s="1">
        <v>7</v>
      </c>
    </row>
    <row r="121" spans="1:14" x14ac:dyDescent="0.4">
      <c r="B121" s="1">
        <v>11</v>
      </c>
      <c r="F121" s="1">
        <v>8</v>
      </c>
      <c r="M121" s="3">
        <f t="shared" si="5"/>
        <v>8</v>
      </c>
      <c r="N121" s="1">
        <v>1</v>
      </c>
    </row>
    <row r="122" spans="1:14" x14ac:dyDescent="0.4">
      <c r="A122" t="s">
        <v>39</v>
      </c>
      <c r="B122" s="1">
        <v>16</v>
      </c>
      <c r="C122" s="1">
        <v>3</v>
      </c>
      <c r="G122" s="1">
        <v>5</v>
      </c>
      <c r="I122" s="1">
        <v>6</v>
      </c>
      <c r="J122" s="1">
        <v>7</v>
      </c>
      <c r="K122" s="1">
        <v>4</v>
      </c>
      <c r="M122" s="3">
        <f t="shared" si="5"/>
        <v>25</v>
      </c>
      <c r="N122" s="1">
        <v>5</v>
      </c>
    </row>
    <row r="123" spans="1:14" x14ac:dyDescent="0.4">
      <c r="A123" t="s">
        <v>17</v>
      </c>
      <c r="B123" s="1">
        <v>5</v>
      </c>
      <c r="D123" s="1">
        <v>43</v>
      </c>
      <c r="G123" s="1">
        <v>1</v>
      </c>
      <c r="H123" s="1">
        <v>4</v>
      </c>
      <c r="M123" s="3">
        <f t="shared" si="5"/>
        <v>48</v>
      </c>
      <c r="N123" s="1">
        <v>3</v>
      </c>
    </row>
    <row r="124" spans="1:14" x14ac:dyDescent="0.4">
      <c r="B124" s="1">
        <v>10</v>
      </c>
      <c r="C124" s="1">
        <v>12</v>
      </c>
      <c r="D124" s="1">
        <v>9</v>
      </c>
      <c r="G124" s="1">
        <v>8</v>
      </c>
      <c r="H124" s="1">
        <v>4</v>
      </c>
      <c r="I124" s="1">
        <v>14</v>
      </c>
      <c r="J124" s="1">
        <v>6</v>
      </c>
      <c r="K124" s="1">
        <v>7</v>
      </c>
      <c r="L124" s="1">
        <v>11</v>
      </c>
      <c r="M124" s="3">
        <f t="shared" si="5"/>
        <v>71</v>
      </c>
      <c r="N124" s="1">
        <v>8</v>
      </c>
    </row>
    <row r="125" spans="1:14" x14ac:dyDescent="0.4">
      <c r="B125" s="1">
        <v>11</v>
      </c>
      <c r="C125" s="1">
        <v>2</v>
      </c>
      <c r="D125" s="1">
        <v>3</v>
      </c>
      <c r="F125" s="1">
        <v>3</v>
      </c>
      <c r="G125" s="1">
        <v>14</v>
      </c>
      <c r="I125" s="1">
        <v>3</v>
      </c>
      <c r="L125" s="1">
        <v>1</v>
      </c>
      <c r="M125" s="3">
        <f t="shared" si="5"/>
        <v>26</v>
      </c>
      <c r="N125" s="1">
        <v>6</v>
      </c>
    </row>
    <row r="126" spans="1:14" x14ac:dyDescent="0.4">
      <c r="A126" t="s">
        <v>19</v>
      </c>
      <c r="B126" s="1">
        <v>1</v>
      </c>
      <c r="J126" s="1">
        <v>5</v>
      </c>
      <c r="M126" s="3">
        <f t="shared" si="5"/>
        <v>5</v>
      </c>
      <c r="N126" s="1">
        <v>1</v>
      </c>
    </row>
    <row r="127" spans="1:14" x14ac:dyDescent="0.4">
      <c r="B127" s="1">
        <v>60</v>
      </c>
      <c r="J127" s="1">
        <v>12</v>
      </c>
      <c r="M127" s="3">
        <f t="shared" si="5"/>
        <v>12</v>
      </c>
      <c r="N127" s="1">
        <v>1</v>
      </c>
    </row>
    <row r="128" spans="1:14" x14ac:dyDescent="0.4">
      <c r="B128" s="1">
        <v>75</v>
      </c>
      <c r="K128" s="1">
        <v>61</v>
      </c>
      <c r="M128" s="3">
        <f t="shared" si="5"/>
        <v>61</v>
      </c>
      <c r="N128" s="1">
        <v>1</v>
      </c>
    </row>
    <row r="129" spans="1:14" x14ac:dyDescent="0.4">
      <c r="B129" s="1">
        <v>85</v>
      </c>
      <c r="E129" s="1">
        <v>9</v>
      </c>
      <c r="M129" s="3">
        <f t="shared" si="5"/>
        <v>9</v>
      </c>
      <c r="N129" s="1">
        <v>1</v>
      </c>
    </row>
    <row r="130" spans="1:14" x14ac:dyDescent="0.4">
      <c r="A130" t="s">
        <v>20</v>
      </c>
      <c r="B130" s="1">
        <v>10</v>
      </c>
      <c r="E130" s="1">
        <v>6</v>
      </c>
      <c r="I130" s="1">
        <v>17</v>
      </c>
      <c r="J130" s="1">
        <v>6</v>
      </c>
      <c r="M130" s="3">
        <f t="shared" si="5"/>
        <v>29</v>
      </c>
      <c r="N130" s="1">
        <v>3</v>
      </c>
    </row>
    <row r="131" spans="1:14" x14ac:dyDescent="0.4">
      <c r="A131" t="s">
        <v>29</v>
      </c>
      <c r="B131" s="1">
        <v>39</v>
      </c>
      <c r="L131" s="1">
        <v>11</v>
      </c>
      <c r="M131" s="3">
        <f t="shared" si="5"/>
        <v>11</v>
      </c>
      <c r="N131" s="1">
        <v>1</v>
      </c>
    </row>
    <row r="132" spans="1:14" x14ac:dyDescent="0.4">
      <c r="A132" t="s">
        <v>21</v>
      </c>
      <c r="B132" s="1">
        <v>1</v>
      </c>
      <c r="F132" s="1">
        <v>5</v>
      </c>
      <c r="L132" s="1">
        <v>25</v>
      </c>
      <c r="M132" s="3">
        <f t="shared" si="5"/>
        <v>30</v>
      </c>
      <c r="N132" s="1">
        <v>2</v>
      </c>
    </row>
    <row r="133" spans="1:14" x14ac:dyDescent="0.4">
      <c r="B133" s="1">
        <v>5</v>
      </c>
      <c r="C133" s="1">
        <v>77</v>
      </c>
      <c r="F133" s="1">
        <v>46</v>
      </c>
      <c r="I133" s="1">
        <v>33</v>
      </c>
      <c r="K133" s="1">
        <v>9</v>
      </c>
      <c r="L133" s="1">
        <v>17</v>
      </c>
      <c r="M133" s="3">
        <f t="shared" si="5"/>
        <v>182</v>
      </c>
      <c r="N133" s="1">
        <v>5</v>
      </c>
    </row>
    <row r="134" spans="1:14" x14ac:dyDescent="0.4">
      <c r="B134" s="1">
        <v>23</v>
      </c>
      <c r="C134" s="1">
        <v>2</v>
      </c>
      <c r="M134" s="3">
        <f t="shared" si="5"/>
        <v>2</v>
      </c>
      <c r="N134" s="1">
        <v>1</v>
      </c>
    </row>
    <row r="135" spans="1:14" x14ac:dyDescent="0.4">
      <c r="B135" s="1">
        <v>46</v>
      </c>
      <c r="L135" s="1">
        <v>34</v>
      </c>
      <c r="M135" s="3">
        <f t="shared" si="5"/>
        <v>34</v>
      </c>
      <c r="N135" s="1">
        <v>1</v>
      </c>
    </row>
    <row r="136" spans="1:14" x14ac:dyDescent="0.4">
      <c r="B136" s="1">
        <v>58</v>
      </c>
      <c r="C136" s="1">
        <v>25</v>
      </c>
      <c r="E136" s="1">
        <v>23</v>
      </c>
      <c r="G136" s="1">
        <v>13</v>
      </c>
      <c r="I136" s="1">
        <v>35</v>
      </c>
      <c r="J136" s="1">
        <v>4</v>
      </c>
      <c r="L136" s="1">
        <v>50</v>
      </c>
      <c r="M136" s="3">
        <f t="shared" si="5"/>
        <v>150</v>
      </c>
      <c r="N136" s="1">
        <v>6</v>
      </c>
    </row>
    <row r="137" spans="1:14" x14ac:dyDescent="0.4">
      <c r="B137" s="1">
        <v>72</v>
      </c>
      <c r="I137" s="1">
        <v>13</v>
      </c>
      <c r="K137" s="1">
        <v>11</v>
      </c>
      <c r="M137" s="3">
        <f t="shared" si="5"/>
        <v>24</v>
      </c>
      <c r="N137" s="1">
        <v>2</v>
      </c>
    </row>
    <row r="138" spans="1:14" x14ac:dyDescent="0.4">
      <c r="B138" s="1">
        <v>81</v>
      </c>
      <c r="D138" s="1">
        <v>5</v>
      </c>
      <c r="G138" s="1">
        <v>13</v>
      </c>
      <c r="K138" s="1">
        <v>3</v>
      </c>
      <c r="M138" s="3">
        <f t="shared" si="5"/>
        <v>21</v>
      </c>
      <c r="N138" s="1">
        <v>3</v>
      </c>
    </row>
    <row r="139" spans="1:14" x14ac:dyDescent="0.4">
      <c r="A139" s="4" t="s">
        <v>44</v>
      </c>
      <c r="M139" s="11"/>
    </row>
    <row r="140" spans="1:14" x14ac:dyDescent="0.4">
      <c r="A140" s="5" t="s">
        <v>40</v>
      </c>
      <c r="B140" s="6" t="s">
        <v>24</v>
      </c>
      <c r="C140" s="6" t="s">
        <v>25</v>
      </c>
      <c r="L140" s="1" t="s">
        <v>13</v>
      </c>
      <c r="M140" s="8">
        <f>SUM(M115:M138)/N140</f>
        <v>12.132530120481928</v>
      </c>
      <c r="N140" s="1">
        <f>SUM(N115:N138)</f>
        <v>83</v>
      </c>
    </row>
    <row r="141" spans="1:14" x14ac:dyDescent="0.4">
      <c r="A141" s="1">
        <v>9</v>
      </c>
      <c r="B141" s="1">
        <v>24</v>
      </c>
      <c r="C141" s="1">
        <v>83</v>
      </c>
    </row>
    <row r="144" spans="1:14" x14ac:dyDescent="0.4">
      <c r="A144" s="4" t="s">
        <v>45</v>
      </c>
    </row>
    <row r="145" spans="1:15" x14ac:dyDescent="0.4">
      <c r="A145" t="s">
        <v>0</v>
      </c>
      <c r="B145" s="1">
        <v>7</v>
      </c>
      <c r="F145" s="1">
        <v>2</v>
      </c>
      <c r="M145" s="3">
        <f t="shared" ref="M145:M169" si="6">SUM(C145:L145)</f>
        <v>2</v>
      </c>
      <c r="N145" s="1">
        <v>1</v>
      </c>
      <c r="O145">
        <f t="shared" ref="O145:O169" si="7">M145/N145</f>
        <v>2</v>
      </c>
    </row>
    <row r="146" spans="1:15" x14ac:dyDescent="0.4">
      <c r="B146" s="1">
        <v>18</v>
      </c>
      <c r="C146" s="1">
        <v>3</v>
      </c>
      <c r="D146" s="1">
        <v>14</v>
      </c>
      <c r="E146" s="1">
        <v>2</v>
      </c>
      <c r="F146" s="1">
        <v>3</v>
      </c>
      <c r="G146" s="1">
        <v>2</v>
      </c>
      <c r="H146" s="1">
        <v>2</v>
      </c>
      <c r="I146" s="1">
        <v>8</v>
      </c>
      <c r="J146" s="1">
        <v>16</v>
      </c>
      <c r="K146" s="1">
        <v>4</v>
      </c>
      <c r="L146" s="1">
        <v>26</v>
      </c>
      <c r="M146" s="3">
        <f t="shared" si="6"/>
        <v>80</v>
      </c>
      <c r="N146" s="1">
        <v>10</v>
      </c>
      <c r="O146">
        <f t="shared" si="7"/>
        <v>8</v>
      </c>
    </row>
    <row r="147" spans="1:15" x14ac:dyDescent="0.4">
      <c r="B147" s="1">
        <v>21</v>
      </c>
      <c r="C147" s="1">
        <v>5</v>
      </c>
      <c r="D147" s="1">
        <v>31</v>
      </c>
      <c r="E147" s="1">
        <v>36</v>
      </c>
      <c r="F147" s="1">
        <v>8</v>
      </c>
      <c r="H147" s="1">
        <v>5</v>
      </c>
      <c r="I147" s="1">
        <v>21</v>
      </c>
      <c r="K147" s="1">
        <v>70</v>
      </c>
      <c r="L147" s="1">
        <v>57</v>
      </c>
      <c r="M147" s="3">
        <f t="shared" si="6"/>
        <v>233</v>
      </c>
      <c r="N147" s="1">
        <v>8</v>
      </c>
      <c r="O147">
        <f t="shared" si="7"/>
        <v>29.125</v>
      </c>
    </row>
    <row r="148" spans="1:15" x14ac:dyDescent="0.4">
      <c r="A148" t="s">
        <v>14</v>
      </c>
      <c r="B148" s="1">
        <v>8</v>
      </c>
      <c r="C148" s="1">
        <v>53</v>
      </c>
      <c r="F148" s="1">
        <v>2</v>
      </c>
      <c r="G148" s="1">
        <v>2</v>
      </c>
      <c r="I148" s="1">
        <v>1</v>
      </c>
      <c r="L148" s="1">
        <v>2</v>
      </c>
      <c r="M148" s="3">
        <f t="shared" si="6"/>
        <v>60</v>
      </c>
      <c r="N148" s="1">
        <v>5</v>
      </c>
      <c r="O148">
        <f t="shared" si="7"/>
        <v>12</v>
      </c>
    </row>
    <row r="149" spans="1:15" x14ac:dyDescent="0.4">
      <c r="B149" s="1">
        <v>16</v>
      </c>
      <c r="C149" s="1">
        <v>1</v>
      </c>
      <c r="D149" s="1">
        <v>1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  <c r="L149" s="1">
        <v>1</v>
      </c>
      <c r="M149" s="3">
        <f t="shared" si="6"/>
        <v>5</v>
      </c>
      <c r="N149" s="1">
        <v>10</v>
      </c>
      <c r="O149">
        <f t="shared" si="7"/>
        <v>0.5</v>
      </c>
    </row>
    <row r="150" spans="1:15" x14ac:dyDescent="0.4">
      <c r="A150" t="s">
        <v>15</v>
      </c>
      <c r="B150" s="1">
        <v>4</v>
      </c>
      <c r="D150" s="1">
        <v>9</v>
      </c>
      <c r="M150" s="3">
        <f t="shared" si="6"/>
        <v>9</v>
      </c>
      <c r="N150" s="1">
        <v>1</v>
      </c>
      <c r="O150">
        <f t="shared" si="7"/>
        <v>9</v>
      </c>
    </row>
    <row r="151" spans="1:15" x14ac:dyDescent="0.4">
      <c r="A151" t="s">
        <v>16</v>
      </c>
      <c r="B151" s="1">
        <v>5</v>
      </c>
      <c r="C151" s="1">
        <v>9</v>
      </c>
      <c r="D151" s="1">
        <v>10</v>
      </c>
      <c r="E151" s="1">
        <v>11</v>
      </c>
      <c r="F151" s="1">
        <v>2</v>
      </c>
      <c r="H151" s="1">
        <v>9</v>
      </c>
      <c r="K151" s="1">
        <v>0</v>
      </c>
      <c r="L151" s="1">
        <v>3</v>
      </c>
      <c r="M151" s="3">
        <f t="shared" si="6"/>
        <v>44</v>
      </c>
      <c r="N151" s="1">
        <v>7</v>
      </c>
      <c r="O151">
        <f t="shared" si="7"/>
        <v>6.2857142857142856</v>
      </c>
    </row>
    <row r="152" spans="1:15" x14ac:dyDescent="0.4">
      <c r="B152" s="1">
        <v>11</v>
      </c>
      <c r="C152" s="1">
        <v>1</v>
      </c>
      <c r="D152" s="1">
        <v>5</v>
      </c>
      <c r="E152" s="1">
        <v>1</v>
      </c>
      <c r="F152" s="1">
        <v>0</v>
      </c>
      <c r="H152" s="1">
        <v>0</v>
      </c>
      <c r="I152" s="1">
        <v>1</v>
      </c>
      <c r="J152" s="1">
        <v>2</v>
      </c>
      <c r="L152" s="1">
        <v>4</v>
      </c>
      <c r="M152" s="3">
        <f t="shared" si="6"/>
        <v>14</v>
      </c>
      <c r="N152" s="1">
        <v>8</v>
      </c>
      <c r="O152">
        <f t="shared" si="7"/>
        <v>1.75</v>
      </c>
    </row>
    <row r="153" spans="1:15" x14ac:dyDescent="0.4">
      <c r="A153" t="s">
        <v>39</v>
      </c>
      <c r="B153" s="1">
        <v>16</v>
      </c>
      <c r="C153" s="1">
        <v>5</v>
      </c>
      <c r="E153" s="1">
        <v>4</v>
      </c>
      <c r="F153" s="1">
        <v>59</v>
      </c>
      <c r="G153" s="1">
        <v>8</v>
      </c>
      <c r="L153" s="1">
        <v>11</v>
      </c>
      <c r="M153" s="3">
        <f t="shared" si="6"/>
        <v>87</v>
      </c>
      <c r="N153" s="1">
        <v>5</v>
      </c>
      <c r="O153">
        <f t="shared" si="7"/>
        <v>17.399999999999999</v>
      </c>
    </row>
    <row r="154" spans="1:15" x14ac:dyDescent="0.4">
      <c r="A154" t="s">
        <v>17</v>
      </c>
      <c r="B154" s="1">
        <v>5</v>
      </c>
      <c r="D154" s="1">
        <v>41</v>
      </c>
      <c r="E154" s="1">
        <v>1</v>
      </c>
      <c r="F154" s="1">
        <v>1</v>
      </c>
      <c r="L154" s="1">
        <v>1</v>
      </c>
      <c r="M154" s="3">
        <f t="shared" si="6"/>
        <v>44</v>
      </c>
      <c r="N154" s="1">
        <v>4</v>
      </c>
      <c r="O154">
        <f t="shared" si="7"/>
        <v>11</v>
      </c>
    </row>
    <row r="155" spans="1:15" x14ac:dyDescent="0.4">
      <c r="B155" s="1">
        <v>10</v>
      </c>
      <c r="D155" s="1">
        <v>7</v>
      </c>
      <c r="F155" s="1">
        <v>1</v>
      </c>
      <c r="G155" s="1">
        <v>8</v>
      </c>
      <c r="H155" s="1">
        <v>8</v>
      </c>
      <c r="I155" s="1">
        <v>1</v>
      </c>
      <c r="J155" s="1">
        <v>10</v>
      </c>
      <c r="K155" s="1">
        <v>10</v>
      </c>
      <c r="L155" s="1">
        <v>3</v>
      </c>
      <c r="M155" s="3">
        <f t="shared" si="6"/>
        <v>48</v>
      </c>
      <c r="N155" s="1">
        <v>8</v>
      </c>
      <c r="O155">
        <f t="shared" si="7"/>
        <v>6</v>
      </c>
    </row>
    <row r="156" spans="1:15" x14ac:dyDescent="0.4">
      <c r="B156" s="1">
        <v>11</v>
      </c>
      <c r="D156" s="1">
        <v>11</v>
      </c>
      <c r="F156" s="1">
        <v>4</v>
      </c>
      <c r="G156" s="1">
        <v>5</v>
      </c>
      <c r="H156" s="1">
        <v>15</v>
      </c>
      <c r="M156" s="3">
        <f t="shared" si="6"/>
        <v>35</v>
      </c>
      <c r="N156" s="1">
        <v>4</v>
      </c>
      <c r="O156">
        <f t="shared" si="7"/>
        <v>8.75</v>
      </c>
    </row>
    <row r="157" spans="1:15" x14ac:dyDescent="0.4">
      <c r="A157" t="s">
        <v>19</v>
      </c>
      <c r="B157" s="1">
        <v>1</v>
      </c>
      <c r="C157" s="1">
        <v>18</v>
      </c>
      <c r="D157" s="1">
        <v>6</v>
      </c>
      <c r="F157" s="1">
        <v>12</v>
      </c>
      <c r="G157" s="1">
        <v>6</v>
      </c>
      <c r="I157" s="1">
        <v>1</v>
      </c>
      <c r="J157" s="1">
        <v>15</v>
      </c>
      <c r="K157" s="1">
        <v>17</v>
      </c>
      <c r="L157" s="1">
        <v>13</v>
      </c>
      <c r="M157" s="3">
        <f t="shared" si="6"/>
        <v>88</v>
      </c>
      <c r="N157" s="1">
        <v>8</v>
      </c>
      <c r="O157">
        <f t="shared" si="7"/>
        <v>11</v>
      </c>
    </row>
    <row r="158" spans="1:15" x14ac:dyDescent="0.4">
      <c r="B158" s="1">
        <v>17</v>
      </c>
      <c r="I158" s="1">
        <v>6</v>
      </c>
      <c r="M158" s="3">
        <f t="shared" si="6"/>
        <v>6</v>
      </c>
      <c r="N158" s="1">
        <v>1</v>
      </c>
      <c r="O158">
        <f t="shared" si="7"/>
        <v>6</v>
      </c>
    </row>
    <row r="159" spans="1:15" x14ac:dyDescent="0.4">
      <c r="B159" s="1">
        <v>23</v>
      </c>
      <c r="C159" s="1">
        <v>50</v>
      </c>
      <c r="M159" s="3">
        <f t="shared" si="6"/>
        <v>50</v>
      </c>
      <c r="N159" s="1">
        <v>1</v>
      </c>
      <c r="O159">
        <f t="shared" si="7"/>
        <v>50</v>
      </c>
    </row>
    <row r="160" spans="1:15" x14ac:dyDescent="0.4">
      <c r="B160" s="1">
        <v>60</v>
      </c>
      <c r="I160" s="1">
        <v>12</v>
      </c>
      <c r="K160" s="1">
        <v>7</v>
      </c>
      <c r="M160" s="3">
        <f t="shared" si="6"/>
        <v>19</v>
      </c>
      <c r="N160" s="1">
        <v>2</v>
      </c>
      <c r="O160">
        <f t="shared" si="7"/>
        <v>9.5</v>
      </c>
    </row>
    <row r="161" spans="1:15" x14ac:dyDescent="0.4">
      <c r="B161" s="1">
        <v>75</v>
      </c>
      <c r="D161" s="1">
        <v>17</v>
      </c>
      <c r="E161" s="1">
        <v>21</v>
      </c>
      <c r="G161" s="1">
        <v>4</v>
      </c>
      <c r="M161" s="3">
        <f t="shared" si="6"/>
        <v>42</v>
      </c>
      <c r="N161" s="1">
        <v>3</v>
      </c>
      <c r="O161">
        <f t="shared" si="7"/>
        <v>14</v>
      </c>
    </row>
    <row r="162" spans="1:15" x14ac:dyDescent="0.4">
      <c r="B162" s="1">
        <v>85</v>
      </c>
      <c r="D162" s="1">
        <v>2</v>
      </c>
      <c r="H162" s="1">
        <v>3</v>
      </c>
      <c r="I162" s="1">
        <v>7</v>
      </c>
      <c r="M162" s="3">
        <f t="shared" si="6"/>
        <v>12</v>
      </c>
      <c r="N162" s="1">
        <v>3</v>
      </c>
      <c r="O162">
        <f t="shared" si="7"/>
        <v>4</v>
      </c>
    </row>
    <row r="163" spans="1:15" x14ac:dyDescent="0.4">
      <c r="A163" t="s">
        <v>20</v>
      </c>
      <c r="B163" s="1">
        <v>10</v>
      </c>
      <c r="K163" s="1">
        <v>17</v>
      </c>
      <c r="M163" s="3">
        <f t="shared" si="6"/>
        <v>17</v>
      </c>
      <c r="N163" s="1">
        <v>1</v>
      </c>
      <c r="O163">
        <f t="shared" si="7"/>
        <v>17</v>
      </c>
    </row>
    <row r="164" spans="1:15" x14ac:dyDescent="0.4">
      <c r="A164" t="s">
        <v>21</v>
      </c>
      <c r="B164" s="1">
        <v>1</v>
      </c>
      <c r="D164" s="1">
        <v>27</v>
      </c>
      <c r="E164" s="1">
        <v>18</v>
      </c>
      <c r="F164" s="1">
        <v>17</v>
      </c>
      <c r="G164" s="1">
        <v>9</v>
      </c>
      <c r="H164" s="1">
        <v>40</v>
      </c>
      <c r="I164" s="1">
        <v>13</v>
      </c>
      <c r="M164" s="3">
        <f t="shared" si="6"/>
        <v>124</v>
      </c>
      <c r="N164" s="1">
        <v>6</v>
      </c>
      <c r="O164">
        <f t="shared" si="7"/>
        <v>20.666666666666668</v>
      </c>
    </row>
    <row r="165" spans="1:15" x14ac:dyDescent="0.4">
      <c r="B165" s="1">
        <v>5</v>
      </c>
      <c r="E165" s="1">
        <v>8</v>
      </c>
      <c r="M165" s="3">
        <f t="shared" si="6"/>
        <v>8</v>
      </c>
      <c r="N165" s="1">
        <v>1</v>
      </c>
      <c r="O165">
        <f t="shared" si="7"/>
        <v>8</v>
      </c>
    </row>
    <row r="166" spans="1:15" x14ac:dyDescent="0.4">
      <c r="B166" s="1">
        <v>23</v>
      </c>
      <c r="E166" s="1">
        <v>3</v>
      </c>
      <c r="I166" s="1">
        <v>24</v>
      </c>
      <c r="M166" s="3">
        <f t="shared" si="6"/>
        <v>27</v>
      </c>
      <c r="N166" s="1">
        <v>2</v>
      </c>
      <c r="O166">
        <f t="shared" si="7"/>
        <v>13.5</v>
      </c>
    </row>
    <row r="167" spans="1:15" x14ac:dyDescent="0.4">
      <c r="B167" s="1">
        <v>46</v>
      </c>
      <c r="C167" s="1">
        <v>12</v>
      </c>
      <c r="F167" s="1">
        <v>12</v>
      </c>
      <c r="G167" s="1">
        <v>35</v>
      </c>
      <c r="H167" s="1">
        <v>9</v>
      </c>
      <c r="I167" s="1">
        <v>20</v>
      </c>
      <c r="K167" s="1">
        <v>58</v>
      </c>
      <c r="M167" s="3">
        <f t="shared" si="6"/>
        <v>146</v>
      </c>
      <c r="N167" s="1">
        <v>6</v>
      </c>
      <c r="O167">
        <f t="shared" si="7"/>
        <v>24.333333333333332</v>
      </c>
    </row>
    <row r="168" spans="1:15" x14ac:dyDescent="0.4">
      <c r="B168" s="1">
        <v>58</v>
      </c>
      <c r="H168" s="1">
        <v>18</v>
      </c>
      <c r="J168" s="1">
        <v>20</v>
      </c>
      <c r="K168" s="1">
        <v>4</v>
      </c>
      <c r="M168" s="3">
        <f t="shared" si="6"/>
        <v>42</v>
      </c>
      <c r="N168" s="1">
        <v>3</v>
      </c>
      <c r="O168">
        <f t="shared" si="7"/>
        <v>14</v>
      </c>
    </row>
    <row r="169" spans="1:15" x14ac:dyDescent="0.4">
      <c r="B169" s="1">
        <v>104</v>
      </c>
      <c r="D169" s="1">
        <v>17</v>
      </c>
      <c r="M169" s="3">
        <f t="shared" si="6"/>
        <v>17</v>
      </c>
      <c r="N169" s="1">
        <v>1</v>
      </c>
      <c r="O169">
        <f t="shared" si="7"/>
        <v>17</v>
      </c>
    </row>
    <row r="170" spans="1:15" x14ac:dyDescent="0.4">
      <c r="A170" s="4" t="s">
        <v>45</v>
      </c>
    </row>
    <row r="171" spans="1:15" x14ac:dyDescent="0.4">
      <c r="A171" s="5" t="s">
        <v>40</v>
      </c>
      <c r="B171" s="6" t="s">
        <v>24</v>
      </c>
      <c r="C171" s="6" t="s">
        <v>25</v>
      </c>
      <c r="L171" s="1" t="s">
        <v>13</v>
      </c>
      <c r="M171" s="8">
        <f>SUM(M145:M169)/N171</f>
        <v>11.55045871559633</v>
      </c>
      <c r="N171" s="1">
        <f>SUM(N145:N169)</f>
        <v>109</v>
      </c>
    </row>
    <row r="172" spans="1:15" x14ac:dyDescent="0.4">
      <c r="A172" s="1">
        <v>9</v>
      </c>
      <c r="B172" s="1">
        <v>25</v>
      </c>
      <c r="C172" s="1">
        <v>109</v>
      </c>
    </row>
    <row r="175" spans="1:15" x14ac:dyDescent="0.4">
      <c r="A175" s="4" t="s">
        <v>46</v>
      </c>
    </row>
    <row r="176" spans="1:15" x14ac:dyDescent="0.4">
      <c r="A176" t="s">
        <v>47</v>
      </c>
      <c r="B176" s="1">
        <v>16</v>
      </c>
      <c r="D176" s="1">
        <v>31396</v>
      </c>
      <c r="E176" s="1">
        <v>26924</v>
      </c>
      <c r="H176" s="1">
        <v>658431</v>
      </c>
      <c r="I176" s="1">
        <v>697884</v>
      </c>
      <c r="M176" s="3">
        <f>SUM(C176:L176)/1000</f>
        <v>1414.635</v>
      </c>
      <c r="N176" s="1">
        <v>4</v>
      </c>
    </row>
    <row r="177" spans="1:14" x14ac:dyDescent="0.4">
      <c r="A177" t="s">
        <v>17</v>
      </c>
      <c r="B177" s="1">
        <v>11</v>
      </c>
      <c r="C177" s="1">
        <v>472742</v>
      </c>
      <c r="D177" s="1">
        <v>173060</v>
      </c>
      <c r="E177" s="1">
        <v>993480</v>
      </c>
      <c r="F177" s="1">
        <v>254441</v>
      </c>
      <c r="H177" s="1">
        <v>635145</v>
      </c>
      <c r="J177" s="1">
        <v>121132</v>
      </c>
      <c r="M177" s="3">
        <f t="shared" ref="M177:M193" si="8">SUM(C177:L177)/1000</f>
        <v>2650</v>
      </c>
      <c r="N177" s="1">
        <v>6</v>
      </c>
    </row>
    <row r="178" spans="1:14" x14ac:dyDescent="0.4">
      <c r="A178" t="s">
        <v>19</v>
      </c>
      <c r="B178" s="1">
        <v>33</v>
      </c>
      <c r="C178" s="1">
        <v>975399</v>
      </c>
      <c r="D178" s="1">
        <v>241876</v>
      </c>
      <c r="J178" s="1">
        <v>258611</v>
      </c>
      <c r="M178" s="3">
        <f t="shared" si="8"/>
        <v>1475.886</v>
      </c>
      <c r="N178" s="1">
        <v>3</v>
      </c>
    </row>
    <row r="179" spans="1:14" x14ac:dyDescent="0.4">
      <c r="B179" s="1">
        <v>45</v>
      </c>
      <c r="E179" s="1">
        <v>157885</v>
      </c>
      <c r="F179" s="1">
        <v>1300783</v>
      </c>
      <c r="H179" s="1">
        <v>702540</v>
      </c>
      <c r="I179" s="1">
        <v>23963</v>
      </c>
      <c r="J179" s="1">
        <v>441100</v>
      </c>
      <c r="K179" s="1">
        <v>210004</v>
      </c>
      <c r="L179" s="1">
        <v>16278</v>
      </c>
      <c r="M179" s="3">
        <f t="shared" si="8"/>
        <v>2852.5529999999999</v>
      </c>
      <c r="N179" s="1">
        <v>7</v>
      </c>
    </row>
    <row r="180" spans="1:14" x14ac:dyDescent="0.4">
      <c r="B180" s="1">
        <v>57</v>
      </c>
      <c r="C180" s="1">
        <v>322220</v>
      </c>
      <c r="D180" s="1">
        <v>14265</v>
      </c>
      <c r="E180" s="1">
        <v>2533</v>
      </c>
      <c r="F180" s="1">
        <v>7056</v>
      </c>
      <c r="G180" s="1">
        <v>13373</v>
      </c>
      <c r="I180" s="1">
        <v>227026</v>
      </c>
      <c r="J180" s="1">
        <v>41118</v>
      </c>
      <c r="L180" s="1">
        <v>6815</v>
      </c>
      <c r="M180" s="3">
        <f t="shared" si="8"/>
        <v>634.40599999999995</v>
      </c>
      <c r="N180" s="1">
        <v>8</v>
      </c>
    </row>
    <row r="181" spans="1:14" x14ac:dyDescent="0.4">
      <c r="B181" s="1">
        <v>64</v>
      </c>
      <c r="E181" s="1">
        <v>28824</v>
      </c>
      <c r="M181" s="3">
        <f t="shared" si="8"/>
        <v>28.824000000000002</v>
      </c>
      <c r="N181" s="1">
        <v>1</v>
      </c>
    </row>
    <row r="182" spans="1:14" x14ac:dyDescent="0.4">
      <c r="B182" s="1">
        <v>90</v>
      </c>
      <c r="C182" s="1">
        <v>5599</v>
      </c>
      <c r="D182" s="1">
        <v>12709</v>
      </c>
      <c r="E182" s="1">
        <v>2821</v>
      </c>
      <c r="F182" s="1">
        <v>6025</v>
      </c>
      <c r="G182" s="1">
        <v>5867</v>
      </c>
      <c r="H182" s="1">
        <v>2717</v>
      </c>
      <c r="I182" s="1">
        <v>4149</v>
      </c>
      <c r="J182" s="1">
        <v>6660</v>
      </c>
      <c r="K182" s="1">
        <v>4317</v>
      </c>
      <c r="L182" s="1">
        <v>4745</v>
      </c>
      <c r="M182" s="3">
        <f t="shared" si="8"/>
        <v>55.609000000000002</v>
      </c>
      <c r="N182" s="1">
        <v>10</v>
      </c>
    </row>
    <row r="183" spans="1:14" x14ac:dyDescent="0.4">
      <c r="A183" t="s">
        <v>21</v>
      </c>
      <c r="B183" s="1">
        <v>5</v>
      </c>
      <c r="F183" s="1">
        <v>293641</v>
      </c>
      <c r="H183" s="1">
        <v>82487</v>
      </c>
      <c r="M183" s="3">
        <f t="shared" si="8"/>
        <v>376.12799999999999</v>
      </c>
      <c r="N183" s="1">
        <v>2</v>
      </c>
    </row>
    <row r="184" spans="1:14" x14ac:dyDescent="0.4">
      <c r="B184" s="1">
        <v>8</v>
      </c>
      <c r="C184" s="1">
        <v>862</v>
      </c>
      <c r="D184" s="1">
        <v>3875</v>
      </c>
      <c r="E184" s="1">
        <v>6999</v>
      </c>
      <c r="F184" s="1">
        <v>2764</v>
      </c>
      <c r="G184" s="1">
        <v>1878</v>
      </c>
      <c r="H184" s="1">
        <v>1652</v>
      </c>
      <c r="I184" s="1">
        <v>2095</v>
      </c>
      <c r="J184" s="1">
        <v>3160</v>
      </c>
      <c r="K184" s="1">
        <v>1502</v>
      </c>
      <c r="L184" s="1">
        <v>3278</v>
      </c>
      <c r="M184" s="3">
        <f t="shared" si="8"/>
        <v>28.065000000000001</v>
      </c>
      <c r="N184" s="1">
        <v>10</v>
      </c>
    </row>
    <row r="185" spans="1:14" x14ac:dyDescent="0.4">
      <c r="B185" s="1">
        <v>18</v>
      </c>
      <c r="G185" s="1">
        <v>410011</v>
      </c>
      <c r="M185" s="3">
        <f t="shared" si="8"/>
        <v>410.01100000000002</v>
      </c>
      <c r="N185" s="1">
        <v>1</v>
      </c>
    </row>
    <row r="186" spans="1:14" x14ac:dyDescent="0.4">
      <c r="B186" s="1">
        <v>31</v>
      </c>
      <c r="E186" s="1">
        <v>2170</v>
      </c>
      <c r="F186" s="1">
        <v>239636</v>
      </c>
      <c r="M186" s="3">
        <f t="shared" si="8"/>
        <v>241.80600000000001</v>
      </c>
      <c r="N186" s="1">
        <v>2</v>
      </c>
    </row>
    <row r="187" spans="1:14" x14ac:dyDescent="0.4">
      <c r="B187" s="1">
        <v>58</v>
      </c>
      <c r="D187" s="1">
        <v>131401</v>
      </c>
      <c r="E187" s="1">
        <v>209828</v>
      </c>
      <c r="H187" s="1">
        <v>273240</v>
      </c>
      <c r="M187" s="3">
        <f t="shared" si="8"/>
        <v>614.46900000000005</v>
      </c>
      <c r="N187" s="1">
        <v>3</v>
      </c>
    </row>
    <row r="188" spans="1:14" x14ac:dyDescent="0.4">
      <c r="B188" s="1">
        <v>68</v>
      </c>
      <c r="D188" s="1">
        <v>324371</v>
      </c>
      <c r="M188" s="3">
        <f t="shared" si="8"/>
        <v>324.37099999999998</v>
      </c>
      <c r="N188" s="1">
        <v>1</v>
      </c>
    </row>
    <row r="189" spans="1:14" x14ac:dyDescent="0.4">
      <c r="B189" s="1">
        <v>74</v>
      </c>
      <c r="F189" s="1">
        <v>791346</v>
      </c>
      <c r="J189" s="1">
        <v>110456</v>
      </c>
      <c r="L189" s="1">
        <v>497933</v>
      </c>
      <c r="M189" s="3">
        <f t="shared" si="8"/>
        <v>1399.7349999999999</v>
      </c>
      <c r="N189" s="1">
        <v>3</v>
      </c>
    </row>
    <row r="190" spans="1:14" x14ac:dyDescent="0.4">
      <c r="B190" s="1">
        <v>79</v>
      </c>
      <c r="E190" s="1">
        <v>91743</v>
      </c>
      <c r="M190" s="3">
        <f t="shared" si="8"/>
        <v>91.742999999999995</v>
      </c>
      <c r="N190" s="1">
        <v>1</v>
      </c>
    </row>
    <row r="191" spans="1:14" x14ac:dyDescent="0.4">
      <c r="B191" s="1">
        <v>81</v>
      </c>
      <c r="C191" s="1">
        <v>9427</v>
      </c>
      <c r="E191" s="1">
        <v>3089</v>
      </c>
      <c r="F191" s="1">
        <v>2017</v>
      </c>
      <c r="G191" s="1">
        <v>24178</v>
      </c>
      <c r="H191" s="1">
        <v>4533</v>
      </c>
      <c r="I191" s="1">
        <v>3167</v>
      </c>
      <c r="J191" s="1">
        <v>7518</v>
      </c>
      <c r="K191" s="1">
        <v>20240</v>
      </c>
      <c r="L191" s="1">
        <v>1046</v>
      </c>
      <c r="M191" s="3">
        <f t="shared" si="8"/>
        <v>75.215000000000003</v>
      </c>
      <c r="N191" s="1">
        <v>9</v>
      </c>
    </row>
    <row r="192" spans="1:14" x14ac:dyDescent="0.4">
      <c r="B192" s="1">
        <v>95</v>
      </c>
      <c r="C192" s="1">
        <v>233176</v>
      </c>
      <c r="D192" s="1">
        <v>1590</v>
      </c>
      <c r="E192" s="1">
        <v>165331</v>
      </c>
      <c r="F192" s="1">
        <v>492573</v>
      </c>
      <c r="G192" s="1">
        <v>834055</v>
      </c>
      <c r="H192" s="1">
        <v>4446</v>
      </c>
      <c r="I192" s="1">
        <v>778092</v>
      </c>
      <c r="K192" s="1">
        <v>312695</v>
      </c>
      <c r="L192" s="1">
        <v>235222</v>
      </c>
      <c r="M192" s="3">
        <f t="shared" si="8"/>
        <v>3057.18</v>
      </c>
      <c r="N192" s="1">
        <v>9</v>
      </c>
    </row>
    <row r="193" spans="1:14" x14ac:dyDescent="0.4">
      <c r="B193" s="1">
        <v>103</v>
      </c>
      <c r="D193" s="1">
        <v>17221</v>
      </c>
      <c r="F193" s="1">
        <v>101003</v>
      </c>
      <c r="G193" s="1">
        <v>925913</v>
      </c>
      <c r="H193" s="1">
        <v>364684</v>
      </c>
      <c r="J193" s="1">
        <v>727890</v>
      </c>
      <c r="M193" s="3">
        <f t="shared" si="8"/>
        <v>2136.7109999999998</v>
      </c>
      <c r="N193" s="1">
        <v>5</v>
      </c>
    </row>
    <row r="194" spans="1:14" x14ac:dyDescent="0.4">
      <c r="A194" s="4" t="s">
        <v>46</v>
      </c>
    </row>
    <row r="195" spans="1:14" x14ac:dyDescent="0.4">
      <c r="A195" s="5" t="s">
        <v>22</v>
      </c>
      <c r="B195" s="6" t="s">
        <v>24</v>
      </c>
      <c r="C195" s="6" t="s">
        <v>25</v>
      </c>
      <c r="L195" s="1" t="s">
        <v>13</v>
      </c>
      <c r="M195" s="8">
        <f>SUM(M176:M193)/N195</f>
        <v>210.20408235294124</v>
      </c>
      <c r="N195" s="1">
        <f>SUM(N176:N193)</f>
        <v>85</v>
      </c>
    </row>
    <row r="196" spans="1:14" x14ac:dyDescent="0.4">
      <c r="A196" s="5" t="s">
        <v>48</v>
      </c>
      <c r="B196" s="6">
        <v>18</v>
      </c>
      <c r="C196" s="6">
        <v>85</v>
      </c>
    </row>
    <row r="199" spans="1:14" x14ac:dyDescent="0.4">
      <c r="A199" s="4" t="s">
        <v>159</v>
      </c>
    </row>
    <row r="200" spans="1:14" x14ac:dyDescent="0.4">
      <c r="A200" t="s">
        <v>0</v>
      </c>
      <c r="B200" s="1">
        <v>18</v>
      </c>
      <c r="C200" s="1">
        <v>3</v>
      </c>
      <c r="D200" s="1">
        <v>7</v>
      </c>
      <c r="E200" s="1">
        <v>2</v>
      </c>
      <c r="F200" s="1">
        <v>4</v>
      </c>
      <c r="G200" s="1">
        <v>2</v>
      </c>
      <c r="H200" s="1">
        <v>2</v>
      </c>
      <c r="I200" s="1">
        <v>34</v>
      </c>
      <c r="J200" s="1">
        <v>2</v>
      </c>
      <c r="K200" s="1">
        <v>24</v>
      </c>
      <c r="L200" s="1">
        <v>39</v>
      </c>
      <c r="M200" s="3">
        <f>SUM(C200:L200)</f>
        <v>119</v>
      </c>
      <c r="N200" s="1">
        <v>10</v>
      </c>
    </row>
    <row r="201" spans="1:14" x14ac:dyDescent="0.4">
      <c r="B201" s="1">
        <v>21</v>
      </c>
      <c r="C201" s="1">
        <v>14</v>
      </c>
      <c r="E201" s="1">
        <v>65</v>
      </c>
      <c r="F201" s="1">
        <v>49</v>
      </c>
      <c r="G201" s="1">
        <v>31</v>
      </c>
      <c r="M201" s="3">
        <f t="shared" ref="M201:M219" si="9">SUM(C201:L201)</f>
        <v>159</v>
      </c>
      <c r="N201" s="1">
        <v>4</v>
      </c>
    </row>
    <row r="202" spans="1:14" x14ac:dyDescent="0.4">
      <c r="A202" t="s">
        <v>14</v>
      </c>
      <c r="B202" s="1">
        <v>8</v>
      </c>
      <c r="D202" s="1">
        <v>5</v>
      </c>
      <c r="E202" s="1">
        <v>2</v>
      </c>
      <c r="M202" s="3">
        <f t="shared" si="9"/>
        <v>7</v>
      </c>
      <c r="N202" s="1">
        <v>2</v>
      </c>
    </row>
    <row r="203" spans="1:14" x14ac:dyDescent="0.4">
      <c r="B203" s="1">
        <v>16</v>
      </c>
      <c r="C203" s="1">
        <v>1</v>
      </c>
      <c r="D203" s="1">
        <v>3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1</v>
      </c>
      <c r="M203" s="3">
        <f t="shared" si="9"/>
        <v>11</v>
      </c>
      <c r="N203" s="1">
        <v>10</v>
      </c>
    </row>
    <row r="204" spans="1:14" x14ac:dyDescent="0.4">
      <c r="A204" t="s">
        <v>15</v>
      </c>
      <c r="B204" s="1">
        <v>4</v>
      </c>
      <c r="I204" s="1">
        <v>14</v>
      </c>
      <c r="J204" s="1">
        <v>21</v>
      </c>
      <c r="M204" s="3">
        <f t="shared" si="9"/>
        <v>35</v>
      </c>
      <c r="N204" s="1">
        <v>2</v>
      </c>
    </row>
    <row r="205" spans="1:14" x14ac:dyDescent="0.4">
      <c r="A205" t="s">
        <v>16</v>
      </c>
      <c r="B205" s="1">
        <v>5</v>
      </c>
      <c r="D205" s="1">
        <v>7</v>
      </c>
      <c r="E205" s="1">
        <v>17</v>
      </c>
      <c r="F205" s="1">
        <v>6</v>
      </c>
      <c r="G205" s="1">
        <v>2</v>
      </c>
      <c r="H205" s="1">
        <v>14</v>
      </c>
      <c r="K205" s="1">
        <v>0</v>
      </c>
      <c r="L205" s="1">
        <v>4</v>
      </c>
      <c r="M205" s="3">
        <f t="shared" si="9"/>
        <v>50</v>
      </c>
      <c r="N205" s="1">
        <v>7</v>
      </c>
    </row>
    <row r="206" spans="1:14" x14ac:dyDescent="0.4">
      <c r="B206" s="1">
        <v>11</v>
      </c>
      <c r="D206" s="1">
        <v>7</v>
      </c>
      <c r="E206" s="1">
        <v>1</v>
      </c>
      <c r="F206" s="1">
        <v>1</v>
      </c>
      <c r="G206" s="1">
        <v>4</v>
      </c>
      <c r="H206" s="1">
        <v>1</v>
      </c>
      <c r="I206" s="1">
        <v>1</v>
      </c>
      <c r="L206" s="1">
        <v>160</v>
      </c>
      <c r="M206" s="3">
        <f t="shared" si="9"/>
        <v>175</v>
      </c>
      <c r="N206" s="1">
        <v>7</v>
      </c>
    </row>
    <row r="207" spans="1:14" x14ac:dyDescent="0.4">
      <c r="A207" t="s">
        <v>39</v>
      </c>
      <c r="B207" s="1">
        <v>16</v>
      </c>
      <c r="C207" s="1">
        <v>4</v>
      </c>
      <c r="E207" s="1">
        <v>7</v>
      </c>
      <c r="G207" s="1">
        <v>4</v>
      </c>
      <c r="H207" s="1">
        <v>1</v>
      </c>
      <c r="I207" s="1">
        <v>4</v>
      </c>
      <c r="M207" s="3">
        <f t="shared" si="9"/>
        <v>20</v>
      </c>
      <c r="N207" s="1">
        <v>5</v>
      </c>
    </row>
    <row r="208" spans="1:14" x14ac:dyDescent="0.4">
      <c r="A208" t="s">
        <v>17</v>
      </c>
      <c r="B208" s="1">
        <v>10</v>
      </c>
      <c r="C208" s="1">
        <v>6</v>
      </c>
      <c r="D208" s="1">
        <v>6</v>
      </c>
      <c r="F208" s="1">
        <v>5</v>
      </c>
      <c r="G208" s="1">
        <v>6</v>
      </c>
      <c r="I208" s="1">
        <v>6</v>
      </c>
      <c r="J208" s="1">
        <v>3</v>
      </c>
      <c r="K208" s="1">
        <v>7</v>
      </c>
      <c r="L208" s="1">
        <v>8</v>
      </c>
      <c r="M208" s="3">
        <f t="shared" si="9"/>
        <v>47</v>
      </c>
      <c r="N208" s="1">
        <v>8</v>
      </c>
    </row>
    <row r="209" spans="1:14" x14ac:dyDescent="0.4">
      <c r="B209" s="1">
        <v>11</v>
      </c>
      <c r="D209" s="1">
        <v>6</v>
      </c>
      <c r="E209" s="1">
        <v>8</v>
      </c>
      <c r="K209" s="1">
        <v>2</v>
      </c>
      <c r="L209" s="1">
        <v>6</v>
      </c>
      <c r="M209" s="3">
        <f t="shared" si="9"/>
        <v>22</v>
      </c>
      <c r="N209" s="1">
        <v>4</v>
      </c>
    </row>
    <row r="210" spans="1:14" x14ac:dyDescent="0.4">
      <c r="A210" t="s">
        <v>18</v>
      </c>
      <c r="B210" s="1">
        <v>5</v>
      </c>
      <c r="D210" s="1">
        <v>8</v>
      </c>
      <c r="I210" s="1">
        <v>39</v>
      </c>
      <c r="M210" s="3">
        <f t="shared" si="9"/>
        <v>47</v>
      </c>
      <c r="N210" s="1">
        <v>2</v>
      </c>
    </row>
    <row r="211" spans="1:14" x14ac:dyDescent="0.4">
      <c r="A211" t="s">
        <v>19</v>
      </c>
      <c r="B211" s="1">
        <v>1</v>
      </c>
      <c r="D211" s="1">
        <v>19</v>
      </c>
      <c r="J211" s="1">
        <v>30</v>
      </c>
      <c r="M211" s="3">
        <f t="shared" si="9"/>
        <v>49</v>
      </c>
      <c r="N211" s="1">
        <v>2</v>
      </c>
    </row>
    <row r="212" spans="1:14" x14ac:dyDescent="0.4">
      <c r="B212" s="1">
        <v>75</v>
      </c>
      <c r="D212" s="1">
        <v>22</v>
      </c>
      <c r="E212" s="1">
        <v>8</v>
      </c>
      <c r="H212" s="1">
        <v>43</v>
      </c>
      <c r="K212" s="1">
        <v>19</v>
      </c>
      <c r="M212" s="3">
        <f t="shared" si="9"/>
        <v>92</v>
      </c>
      <c r="N212" s="1">
        <v>4</v>
      </c>
    </row>
    <row r="213" spans="1:14" x14ac:dyDescent="0.4">
      <c r="A213" t="s">
        <v>20</v>
      </c>
      <c r="B213" s="1">
        <v>17</v>
      </c>
      <c r="I213" s="1">
        <v>35</v>
      </c>
      <c r="M213" s="3">
        <f t="shared" si="9"/>
        <v>35</v>
      </c>
      <c r="N213" s="1">
        <v>1</v>
      </c>
    </row>
    <row r="214" spans="1:14" x14ac:dyDescent="0.4">
      <c r="A214" t="s">
        <v>21</v>
      </c>
      <c r="B214" s="1">
        <v>1</v>
      </c>
      <c r="C214" s="1">
        <v>27</v>
      </c>
      <c r="G214" s="1">
        <v>19</v>
      </c>
      <c r="H214" s="1">
        <v>45</v>
      </c>
      <c r="I214" s="1">
        <v>15</v>
      </c>
      <c r="M214" s="3">
        <f t="shared" si="9"/>
        <v>106</v>
      </c>
      <c r="N214" s="1">
        <v>4</v>
      </c>
    </row>
    <row r="215" spans="1:14" x14ac:dyDescent="0.4">
      <c r="B215" s="1">
        <v>4</v>
      </c>
      <c r="C215" s="1">
        <v>56</v>
      </c>
      <c r="M215" s="3">
        <f t="shared" si="9"/>
        <v>56</v>
      </c>
      <c r="N215" s="1">
        <v>1</v>
      </c>
    </row>
    <row r="216" spans="1:14" x14ac:dyDescent="0.4">
      <c r="B216" s="1">
        <v>32</v>
      </c>
      <c r="D216" s="1">
        <v>14</v>
      </c>
      <c r="M216" s="3">
        <f t="shared" si="9"/>
        <v>14</v>
      </c>
      <c r="N216" s="1">
        <v>1</v>
      </c>
    </row>
    <row r="217" spans="1:14" x14ac:dyDescent="0.4">
      <c r="B217" s="1">
        <v>58</v>
      </c>
      <c r="D217" s="1">
        <v>20</v>
      </c>
      <c r="F217" s="1">
        <v>55</v>
      </c>
      <c r="H217" s="1">
        <v>38</v>
      </c>
      <c r="J217" s="1">
        <v>32</v>
      </c>
      <c r="K217" s="1">
        <v>5</v>
      </c>
      <c r="L217" s="1">
        <v>18</v>
      </c>
      <c r="M217" s="3">
        <f t="shared" si="9"/>
        <v>168</v>
      </c>
      <c r="N217" s="1">
        <v>6</v>
      </c>
    </row>
    <row r="218" spans="1:14" x14ac:dyDescent="0.4">
      <c r="B218" s="1">
        <v>72</v>
      </c>
      <c r="G218" s="1">
        <v>6</v>
      </c>
      <c r="K218" s="1">
        <v>7</v>
      </c>
      <c r="M218" s="3">
        <f t="shared" si="9"/>
        <v>13</v>
      </c>
      <c r="N218" s="1">
        <v>2</v>
      </c>
    </row>
    <row r="219" spans="1:14" x14ac:dyDescent="0.4">
      <c r="B219" s="1">
        <v>81</v>
      </c>
      <c r="D219" s="1">
        <v>14</v>
      </c>
      <c r="J219" s="1">
        <v>39</v>
      </c>
      <c r="M219" s="3">
        <f t="shared" si="9"/>
        <v>53</v>
      </c>
      <c r="N219" s="1">
        <v>2</v>
      </c>
    </row>
    <row r="220" spans="1:14" x14ac:dyDescent="0.4">
      <c r="A220" s="4" t="s">
        <v>159</v>
      </c>
    </row>
    <row r="221" spans="1:14" x14ac:dyDescent="0.4">
      <c r="A221" s="5" t="s">
        <v>40</v>
      </c>
      <c r="B221" s="6" t="s">
        <v>24</v>
      </c>
      <c r="C221" s="6" t="s">
        <v>25</v>
      </c>
      <c r="L221" s="1" t="s">
        <v>13</v>
      </c>
      <c r="M221" s="8">
        <f>SUM(M200:M219)/N221</f>
        <v>15.214285714285714</v>
      </c>
      <c r="N221" s="1">
        <f>SUM(N200:N219)</f>
        <v>84</v>
      </c>
    </row>
    <row r="222" spans="1:14" x14ac:dyDescent="0.4">
      <c r="A222" s="35">
        <v>10</v>
      </c>
      <c r="B222" s="1">
        <v>20</v>
      </c>
      <c r="C222" s="1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B955-8302-4B15-BD64-E21F7169603F}">
  <dimension ref="A1:N113"/>
  <sheetViews>
    <sheetView workbookViewId="0">
      <pane ySplit="1" topLeftCell="A92" activePane="bottomLeft" state="frozen"/>
      <selection pane="bottomLeft" activeCell="B111" sqref="B111"/>
    </sheetView>
  </sheetViews>
  <sheetFormatPr defaultRowHeight="13.9" x14ac:dyDescent="0.4"/>
  <cols>
    <col min="2" max="14" width="9.06640625" style="1"/>
  </cols>
  <sheetData>
    <row r="1" spans="1:14" x14ac:dyDescent="0.4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38</v>
      </c>
      <c r="N1" s="1" t="s">
        <v>42</v>
      </c>
    </row>
    <row r="2" spans="1:14" x14ac:dyDescent="0.4">
      <c r="A2" s="4" t="s">
        <v>26</v>
      </c>
    </row>
    <row r="3" spans="1:14" x14ac:dyDescent="0.4">
      <c r="A3" t="s">
        <v>0</v>
      </c>
      <c r="B3" s="1">
        <v>18</v>
      </c>
      <c r="C3" s="1">
        <v>46</v>
      </c>
      <c r="D3" s="1">
        <v>16</v>
      </c>
      <c r="E3" s="1">
        <v>1</v>
      </c>
      <c r="F3" s="1">
        <v>12</v>
      </c>
      <c r="G3" s="1">
        <v>1</v>
      </c>
      <c r="H3" s="1">
        <v>2</v>
      </c>
      <c r="I3" s="1">
        <v>64</v>
      </c>
      <c r="J3" s="1">
        <v>9</v>
      </c>
      <c r="K3" s="1">
        <v>28</v>
      </c>
      <c r="L3" s="1">
        <v>26</v>
      </c>
      <c r="M3" s="1">
        <f>SUM(C3:L3)</f>
        <v>205</v>
      </c>
      <c r="N3" s="1">
        <v>10</v>
      </c>
    </row>
    <row r="4" spans="1:14" x14ac:dyDescent="0.4">
      <c r="B4" s="1">
        <v>21</v>
      </c>
      <c r="C4" s="1">
        <v>18</v>
      </c>
      <c r="F4" s="1">
        <v>107</v>
      </c>
      <c r="G4" s="1">
        <v>49</v>
      </c>
      <c r="H4" s="1">
        <v>61</v>
      </c>
      <c r="J4" s="1">
        <v>54</v>
      </c>
      <c r="K4" s="1">
        <v>92</v>
      </c>
      <c r="L4" s="1">
        <v>151</v>
      </c>
      <c r="M4" s="1">
        <f t="shared" ref="M4:M22" si="0">SUM(C4:L4)</f>
        <v>532</v>
      </c>
      <c r="N4" s="1">
        <v>7</v>
      </c>
    </row>
    <row r="5" spans="1:14" x14ac:dyDescent="0.4">
      <c r="A5" t="s">
        <v>14</v>
      </c>
      <c r="B5" s="1">
        <v>8</v>
      </c>
      <c r="C5" s="1">
        <v>27</v>
      </c>
      <c r="I5" s="1">
        <v>3</v>
      </c>
      <c r="M5" s="1">
        <f t="shared" si="0"/>
        <v>30</v>
      </c>
      <c r="N5" s="1">
        <v>2</v>
      </c>
    </row>
    <row r="6" spans="1:14" x14ac:dyDescent="0.4">
      <c r="B6" s="1">
        <v>16</v>
      </c>
      <c r="C6" s="1">
        <v>12</v>
      </c>
      <c r="D6" s="1">
        <v>38</v>
      </c>
      <c r="E6" s="1">
        <v>1</v>
      </c>
      <c r="F6" s="1">
        <v>6</v>
      </c>
      <c r="G6" s="1">
        <v>1</v>
      </c>
      <c r="H6" s="1">
        <v>2</v>
      </c>
      <c r="I6" s="1">
        <v>2</v>
      </c>
      <c r="J6" s="1">
        <v>3</v>
      </c>
      <c r="K6" s="1">
        <v>6</v>
      </c>
      <c r="L6" s="1">
        <v>10</v>
      </c>
      <c r="M6" s="1">
        <f t="shared" si="0"/>
        <v>81</v>
      </c>
      <c r="N6" s="1">
        <v>10</v>
      </c>
    </row>
    <row r="7" spans="1:14" x14ac:dyDescent="0.4">
      <c r="A7" t="s">
        <v>15</v>
      </c>
      <c r="B7" s="1">
        <v>4</v>
      </c>
      <c r="G7" s="1">
        <v>74</v>
      </c>
      <c r="M7" s="1">
        <f t="shared" si="0"/>
        <v>74</v>
      </c>
      <c r="N7" s="1">
        <v>1</v>
      </c>
    </row>
    <row r="8" spans="1:14" x14ac:dyDescent="0.4">
      <c r="B8" s="1">
        <v>27</v>
      </c>
      <c r="C8" s="1">
        <v>3</v>
      </c>
      <c r="D8" s="1">
        <v>20</v>
      </c>
      <c r="E8" s="1">
        <v>4</v>
      </c>
      <c r="G8" s="1">
        <v>3</v>
      </c>
      <c r="H8" s="1">
        <v>42</v>
      </c>
      <c r="J8" s="1">
        <v>23</v>
      </c>
      <c r="K8" s="1">
        <v>1</v>
      </c>
      <c r="L8" s="1">
        <v>5</v>
      </c>
      <c r="M8" s="1">
        <f t="shared" si="0"/>
        <v>101</v>
      </c>
      <c r="N8" s="1">
        <v>8</v>
      </c>
    </row>
    <row r="9" spans="1:14" x14ac:dyDescent="0.4">
      <c r="A9" t="s">
        <v>16</v>
      </c>
      <c r="B9" s="1">
        <v>5</v>
      </c>
      <c r="D9" s="1">
        <v>40</v>
      </c>
      <c r="F9" s="1">
        <v>31</v>
      </c>
      <c r="G9" s="1">
        <v>15</v>
      </c>
      <c r="H9" s="1">
        <v>102</v>
      </c>
      <c r="K9" s="1">
        <v>2</v>
      </c>
      <c r="L9" s="1">
        <v>22</v>
      </c>
      <c r="M9" s="1">
        <f t="shared" si="0"/>
        <v>212</v>
      </c>
      <c r="N9" s="1">
        <v>6</v>
      </c>
    </row>
    <row r="10" spans="1:14" x14ac:dyDescent="0.4">
      <c r="B10" s="1">
        <v>11</v>
      </c>
      <c r="D10" s="1">
        <v>45</v>
      </c>
      <c r="E10" s="1">
        <v>2</v>
      </c>
      <c r="F10" s="1">
        <v>1</v>
      </c>
      <c r="G10" s="1">
        <v>20</v>
      </c>
      <c r="H10" s="1">
        <v>1</v>
      </c>
      <c r="I10" s="1">
        <v>3</v>
      </c>
      <c r="L10" s="1">
        <v>48</v>
      </c>
      <c r="M10" s="1">
        <f t="shared" si="0"/>
        <v>120</v>
      </c>
      <c r="N10" s="1">
        <v>7</v>
      </c>
    </row>
    <row r="11" spans="1:14" x14ac:dyDescent="0.4">
      <c r="A11" t="s">
        <v>17</v>
      </c>
      <c r="B11" s="1">
        <v>10</v>
      </c>
      <c r="D11" s="1">
        <v>18</v>
      </c>
      <c r="E11" s="1">
        <v>58</v>
      </c>
      <c r="F11" s="1">
        <v>23</v>
      </c>
      <c r="G11" s="1">
        <v>114</v>
      </c>
      <c r="J11" s="1">
        <v>45</v>
      </c>
      <c r="K11" s="1">
        <v>85</v>
      </c>
      <c r="M11" s="1">
        <f t="shared" si="0"/>
        <v>343</v>
      </c>
      <c r="N11" s="1">
        <v>6</v>
      </c>
    </row>
    <row r="12" spans="1:14" x14ac:dyDescent="0.4">
      <c r="B12" s="1">
        <v>11</v>
      </c>
      <c r="E12" s="1">
        <v>54</v>
      </c>
      <c r="F12" s="1">
        <v>93</v>
      </c>
      <c r="G12" s="1">
        <v>18</v>
      </c>
      <c r="H12" s="1">
        <v>95</v>
      </c>
      <c r="I12" s="1">
        <v>58</v>
      </c>
      <c r="L12" s="1">
        <v>62</v>
      </c>
      <c r="M12" s="1">
        <f t="shared" si="0"/>
        <v>380</v>
      </c>
      <c r="N12" s="1">
        <v>6</v>
      </c>
    </row>
    <row r="13" spans="1:14" x14ac:dyDescent="0.4">
      <c r="A13" t="s">
        <v>18</v>
      </c>
      <c r="B13" s="1">
        <v>5</v>
      </c>
      <c r="G13" s="1">
        <v>10</v>
      </c>
      <c r="J13" s="1">
        <v>29</v>
      </c>
      <c r="M13" s="1">
        <f t="shared" si="0"/>
        <v>39</v>
      </c>
      <c r="N13" s="1">
        <v>2</v>
      </c>
    </row>
    <row r="14" spans="1:14" x14ac:dyDescent="0.4">
      <c r="A14" t="s">
        <v>19</v>
      </c>
      <c r="B14" s="1">
        <v>75</v>
      </c>
      <c r="E14" s="1">
        <v>4</v>
      </c>
      <c r="M14" s="1">
        <f t="shared" si="0"/>
        <v>4</v>
      </c>
      <c r="N14" s="1">
        <v>1</v>
      </c>
    </row>
    <row r="15" spans="1:14" x14ac:dyDescent="0.4">
      <c r="A15" t="s">
        <v>20</v>
      </c>
      <c r="B15" s="1">
        <v>10</v>
      </c>
      <c r="L15" s="1">
        <v>145</v>
      </c>
      <c r="M15" s="1">
        <f t="shared" si="0"/>
        <v>145</v>
      </c>
      <c r="N15" s="1">
        <v>1</v>
      </c>
    </row>
    <row r="16" spans="1:14" x14ac:dyDescent="0.4">
      <c r="A16" t="s">
        <v>21</v>
      </c>
      <c r="B16" s="1">
        <v>1</v>
      </c>
      <c r="D16" s="1">
        <v>7</v>
      </c>
      <c r="H16" s="1">
        <v>41</v>
      </c>
      <c r="I16" s="1">
        <v>8</v>
      </c>
      <c r="K16" s="1">
        <v>41</v>
      </c>
      <c r="L16" s="1">
        <v>14</v>
      </c>
      <c r="M16" s="1">
        <f t="shared" si="0"/>
        <v>111</v>
      </c>
      <c r="N16" s="1">
        <v>5</v>
      </c>
    </row>
    <row r="17" spans="1:14" x14ac:dyDescent="0.4">
      <c r="B17" s="1">
        <v>22</v>
      </c>
      <c r="G17" s="1">
        <v>87</v>
      </c>
      <c r="M17" s="1">
        <f t="shared" si="0"/>
        <v>87</v>
      </c>
      <c r="N17" s="1">
        <v>1</v>
      </c>
    </row>
    <row r="18" spans="1:14" x14ac:dyDescent="0.4">
      <c r="B18" s="1">
        <v>46</v>
      </c>
      <c r="C18" s="1">
        <v>34</v>
      </c>
      <c r="F18" s="1">
        <v>148</v>
      </c>
      <c r="I18" s="1">
        <v>101</v>
      </c>
      <c r="J18" s="1">
        <v>123</v>
      </c>
      <c r="L18" s="1">
        <v>109</v>
      </c>
      <c r="M18" s="1">
        <f t="shared" si="0"/>
        <v>515</v>
      </c>
      <c r="N18" s="1">
        <v>5</v>
      </c>
    </row>
    <row r="19" spans="1:14" x14ac:dyDescent="0.4">
      <c r="B19" s="1">
        <v>58</v>
      </c>
      <c r="C19" s="1">
        <v>19</v>
      </c>
      <c r="D19" s="1">
        <v>16</v>
      </c>
      <c r="E19" s="1">
        <v>68</v>
      </c>
      <c r="F19" s="1">
        <v>11</v>
      </c>
      <c r="G19" s="1">
        <v>19</v>
      </c>
      <c r="H19" s="1">
        <v>30</v>
      </c>
      <c r="K19" s="1">
        <v>2</v>
      </c>
      <c r="L19" s="1">
        <v>43</v>
      </c>
      <c r="M19" s="1">
        <f t="shared" si="0"/>
        <v>208</v>
      </c>
      <c r="N19" s="1">
        <v>8</v>
      </c>
    </row>
    <row r="20" spans="1:14" x14ac:dyDescent="0.4">
      <c r="B20" s="1">
        <v>72</v>
      </c>
      <c r="J20" s="1">
        <v>125</v>
      </c>
      <c r="M20" s="1">
        <f t="shared" si="0"/>
        <v>125</v>
      </c>
      <c r="N20" s="1">
        <v>1</v>
      </c>
    </row>
    <row r="21" spans="1:14" x14ac:dyDescent="0.4">
      <c r="B21" s="1">
        <v>81</v>
      </c>
      <c r="I21" s="1">
        <v>47</v>
      </c>
      <c r="J21" s="1">
        <v>100</v>
      </c>
      <c r="K21" s="1">
        <v>25</v>
      </c>
      <c r="L21" s="1">
        <v>18</v>
      </c>
      <c r="M21" s="1">
        <f t="shared" si="0"/>
        <v>190</v>
      </c>
      <c r="N21" s="1">
        <v>4</v>
      </c>
    </row>
    <row r="22" spans="1:14" x14ac:dyDescent="0.4">
      <c r="B22" s="1">
        <v>95</v>
      </c>
      <c r="H22" s="1">
        <v>55</v>
      </c>
      <c r="M22" s="1">
        <f t="shared" si="0"/>
        <v>55</v>
      </c>
      <c r="N22" s="1">
        <v>1</v>
      </c>
    </row>
    <row r="23" spans="1:14" x14ac:dyDescent="0.4">
      <c r="A23" s="1">
        <v>9</v>
      </c>
      <c r="B23" s="1">
        <v>20</v>
      </c>
      <c r="L23" s="1" t="s">
        <v>41</v>
      </c>
      <c r="M23" s="13">
        <f>SUM(M3:M22)/N23</f>
        <v>38.663043478260867</v>
      </c>
      <c r="N23" s="1">
        <f>SUM(N3:N22)</f>
        <v>92</v>
      </c>
    </row>
    <row r="26" spans="1:14" x14ac:dyDescent="0.4">
      <c r="A26" s="4" t="s">
        <v>37</v>
      </c>
    </row>
    <row r="27" spans="1:14" x14ac:dyDescent="0.4">
      <c r="A27" s="9" t="s">
        <v>0</v>
      </c>
      <c r="B27" s="1">
        <v>7</v>
      </c>
      <c r="H27" s="1">
        <v>110</v>
      </c>
      <c r="M27" s="3">
        <f>SUM(C27:L27)</f>
        <v>110</v>
      </c>
      <c r="N27" s="1">
        <v>1</v>
      </c>
    </row>
    <row r="28" spans="1:14" x14ac:dyDescent="0.4">
      <c r="B28" s="1">
        <v>18</v>
      </c>
      <c r="C28" s="1">
        <v>3</v>
      </c>
      <c r="D28" s="1">
        <v>12</v>
      </c>
      <c r="E28" s="1">
        <v>1</v>
      </c>
      <c r="F28" s="1">
        <v>6</v>
      </c>
      <c r="G28" s="1">
        <v>1</v>
      </c>
      <c r="H28" s="1">
        <v>2</v>
      </c>
      <c r="I28" s="1">
        <v>2</v>
      </c>
      <c r="J28" s="1">
        <v>10</v>
      </c>
      <c r="K28" s="1">
        <v>6</v>
      </c>
      <c r="M28" s="3">
        <f t="shared" ref="M28:M54" si="1">SUM(C28:L28)</f>
        <v>43</v>
      </c>
      <c r="N28" s="1">
        <v>9</v>
      </c>
    </row>
    <row r="29" spans="1:14" x14ac:dyDescent="0.4">
      <c r="B29" s="1">
        <v>21</v>
      </c>
      <c r="C29" s="1">
        <v>51</v>
      </c>
      <c r="E29" s="1">
        <v>36</v>
      </c>
      <c r="G29" s="1">
        <v>40</v>
      </c>
      <c r="H29" s="1">
        <v>120</v>
      </c>
      <c r="J29" s="1">
        <v>92</v>
      </c>
      <c r="K29" s="1">
        <v>65</v>
      </c>
      <c r="L29" s="1">
        <v>158</v>
      </c>
      <c r="M29" s="3">
        <f t="shared" si="1"/>
        <v>562</v>
      </c>
      <c r="N29" s="1">
        <v>7</v>
      </c>
    </row>
    <row r="30" spans="1:14" x14ac:dyDescent="0.4">
      <c r="A30" t="s">
        <v>14</v>
      </c>
      <c r="B30" s="1">
        <v>8</v>
      </c>
      <c r="D30" s="1">
        <v>28</v>
      </c>
      <c r="F30" s="1">
        <v>8</v>
      </c>
      <c r="I30" s="1">
        <v>79</v>
      </c>
      <c r="J30" s="1">
        <v>84</v>
      </c>
      <c r="K30" s="1">
        <v>40</v>
      </c>
      <c r="M30" s="3">
        <f t="shared" si="1"/>
        <v>239</v>
      </c>
      <c r="N30" s="1">
        <v>5</v>
      </c>
    </row>
    <row r="31" spans="1:14" x14ac:dyDescent="0.4">
      <c r="B31" s="1">
        <v>16</v>
      </c>
      <c r="C31" s="1">
        <v>3</v>
      </c>
      <c r="D31" s="1">
        <v>4</v>
      </c>
      <c r="E31" s="1">
        <v>1</v>
      </c>
      <c r="F31" s="1">
        <v>3</v>
      </c>
      <c r="G31" s="1">
        <v>1</v>
      </c>
      <c r="H31" s="1">
        <v>2</v>
      </c>
      <c r="I31" s="1">
        <v>2</v>
      </c>
      <c r="J31" s="1">
        <v>2</v>
      </c>
      <c r="K31" s="1">
        <v>1</v>
      </c>
      <c r="L31" s="1">
        <v>5</v>
      </c>
      <c r="M31" s="3">
        <f t="shared" si="1"/>
        <v>24</v>
      </c>
      <c r="N31" s="1">
        <v>10</v>
      </c>
    </row>
    <row r="32" spans="1:14" x14ac:dyDescent="0.4">
      <c r="A32" t="s">
        <v>15</v>
      </c>
      <c r="B32" s="1">
        <v>4</v>
      </c>
      <c r="G32" s="1">
        <v>74</v>
      </c>
      <c r="M32" s="3">
        <f t="shared" si="1"/>
        <v>74</v>
      </c>
      <c r="N32" s="1">
        <v>1</v>
      </c>
    </row>
    <row r="33" spans="1:14" x14ac:dyDescent="0.4">
      <c r="A33" t="s">
        <v>16</v>
      </c>
      <c r="B33" s="1">
        <v>5</v>
      </c>
      <c r="E33" s="1">
        <v>35</v>
      </c>
      <c r="F33" s="1">
        <v>79</v>
      </c>
      <c r="G33" s="1">
        <v>14</v>
      </c>
      <c r="H33" s="1">
        <v>115</v>
      </c>
      <c r="K33" s="1">
        <v>20</v>
      </c>
      <c r="L33" s="1">
        <v>23</v>
      </c>
      <c r="M33" s="3">
        <f t="shared" si="1"/>
        <v>286</v>
      </c>
      <c r="N33" s="1">
        <v>6</v>
      </c>
    </row>
    <row r="34" spans="1:14" x14ac:dyDescent="0.4">
      <c r="B34" s="1">
        <v>11</v>
      </c>
      <c r="C34" s="1">
        <v>13</v>
      </c>
      <c r="D34" s="1">
        <v>4</v>
      </c>
      <c r="E34" s="1">
        <v>2</v>
      </c>
      <c r="F34" s="1">
        <v>1</v>
      </c>
      <c r="G34" s="1">
        <v>3</v>
      </c>
      <c r="H34" s="1">
        <v>1</v>
      </c>
      <c r="I34" s="1">
        <v>3</v>
      </c>
      <c r="J34" s="1">
        <v>6</v>
      </c>
      <c r="K34" s="1">
        <v>16</v>
      </c>
      <c r="L34" s="1">
        <v>48</v>
      </c>
      <c r="M34" s="3">
        <f t="shared" si="1"/>
        <v>97</v>
      </c>
      <c r="N34" s="1">
        <v>10</v>
      </c>
    </row>
    <row r="35" spans="1:14" x14ac:dyDescent="0.4">
      <c r="A35" t="s">
        <v>39</v>
      </c>
      <c r="B35" s="1">
        <v>16</v>
      </c>
      <c r="C35" s="1">
        <v>47</v>
      </c>
      <c r="E35" s="1">
        <v>47</v>
      </c>
      <c r="F35" s="1">
        <v>9</v>
      </c>
      <c r="G35" s="1">
        <v>43</v>
      </c>
      <c r="K35" s="1">
        <v>108</v>
      </c>
      <c r="M35" s="3">
        <f t="shared" si="1"/>
        <v>254</v>
      </c>
      <c r="N35" s="1">
        <v>5</v>
      </c>
    </row>
    <row r="36" spans="1:14" x14ac:dyDescent="0.4">
      <c r="A36" t="s">
        <v>17</v>
      </c>
      <c r="B36" s="1">
        <v>5</v>
      </c>
      <c r="C36" s="1">
        <v>14</v>
      </c>
      <c r="G36" s="1">
        <v>100</v>
      </c>
      <c r="H36" s="1">
        <v>106</v>
      </c>
      <c r="I36" s="1">
        <v>10</v>
      </c>
      <c r="K36" s="1">
        <v>5</v>
      </c>
      <c r="M36" s="3">
        <f t="shared" si="1"/>
        <v>235</v>
      </c>
      <c r="N36" s="1">
        <v>5</v>
      </c>
    </row>
    <row r="37" spans="1:14" x14ac:dyDescent="0.4">
      <c r="B37" s="1">
        <v>10</v>
      </c>
      <c r="C37" s="1">
        <v>128</v>
      </c>
      <c r="D37" s="1">
        <v>2</v>
      </c>
      <c r="E37" s="1">
        <v>10</v>
      </c>
      <c r="F37" s="1">
        <v>28</v>
      </c>
      <c r="G37" s="1">
        <v>5</v>
      </c>
      <c r="H37" s="1">
        <v>25</v>
      </c>
      <c r="I37" s="1">
        <v>9</v>
      </c>
      <c r="J37" s="1">
        <v>30</v>
      </c>
      <c r="K37" s="1">
        <v>29</v>
      </c>
      <c r="L37" s="1">
        <v>18</v>
      </c>
      <c r="M37" s="3">
        <f t="shared" si="1"/>
        <v>284</v>
      </c>
      <c r="N37" s="1">
        <v>10</v>
      </c>
    </row>
    <row r="38" spans="1:14" x14ac:dyDescent="0.4">
      <c r="B38" s="1">
        <v>11</v>
      </c>
      <c r="C38" s="1">
        <v>90</v>
      </c>
      <c r="D38" s="1">
        <v>53</v>
      </c>
      <c r="E38" s="1">
        <v>25</v>
      </c>
      <c r="F38" s="1">
        <v>97</v>
      </c>
      <c r="I38" s="1">
        <v>106</v>
      </c>
      <c r="L38" s="1">
        <v>28</v>
      </c>
      <c r="M38" s="3">
        <f t="shared" si="1"/>
        <v>399</v>
      </c>
      <c r="N38" s="1">
        <v>6</v>
      </c>
    </row>
    <row r="39" spans="1:14" x14ac:dyDescent="0.4">
      <c r="A39" t="s">
        <v>19</v>
      </c>
      <c r="B39" s="1">
        <v>1</v>
      </c>
      <c r="C39" s="1">
        <v>27</v>
      </c>
      <c r="D39" s="1">
        <v>39</v>
      </c>
      <c r="F39" s="1">
        <v>11</v>
      </c>
      <c r="G39" s="1">
        <v>25</v>
      </c>
      <c r="H39" s="1">
        <v>47</v>
      </c>
      <c r="I39" s="1">
        <v>48</v>
      </c>
      <c r="J39" s="1">
        <v>58</v>
      </c>
      <c r="K39" s="1">
        <v>16</v>
      </c>
      <c r="L39" s="1">
        <v>68</v>
      </c>
      <c r="M39" s="3">
        <f t="shared" si="1"/>
        <v>339</v>
      </c>
      <c r="N39" s="1">
        <v>9</v>
      </c>
    </row>
    <row r="40" spans="1:14" x14ac:dyDescent="0.4">
      <c r="B40" s="1">
        <v>17</v>
      </c>
      <c r="H40" s="1">
        <v>134</v>
      </c>
      <c r="M40" s="3">
        <f t="shared" si="1"/>
        <v>134</v>
      </c>
      <c r="N40" s="1">
        <v>1</v>
      </c>
    </row>
    <row r="41" spans="1:14" x14ac:dyDescent="0.4">
      <c r="B41" s="1">
        <v>19</v>
      </c>
      <c r="J41" s="1">
        <v>106</v>
      </c>
      <c r="M41" s="3">
        <f t="shared" si="1"/>
        <v>106</v>
      </c>
      <c r="N41" s="1">
        <v>1</v>
      </c>
    </row>
    <row r="42" spans="1:14" x14ac:dyDescent="0.4">
      <c r="B42" s="1">
        <v>75</v>
      </c>
      <c r="C42" s="1">
        <v>6</v>
      </c>
      <c r="E42" s="1">
        <v>26</v>
      </c>
      <c r="G42" s="1">
        <v>22</v>
      </c>
      <c r="H42" s="1">
        <v>9</v>
      </c>
      <c r="I42" s="1">
        <v>12</v>
      </c>
      <c r="K42" s="1">
        <v>31</v>
      </c>
      <c r="M42" s="3">
        <f t="shared" si="1"/>
        <v>106</v>
      </c>
      <c r="N42" s="1">
        <v>6</v>
      </c>
    </row>
    <row r="43" spans="1:14" x14ac:dyDescent="0.4">
      <c r="A43" t="s">
        <v>20</v>
      </c>
      <c r="B43" s="1">
        <v>10</v>
      </c>
      <c r="H43" s="1">
        <v>4</v>
      </c>
      <c r="M43" s="3">
        <f t="shared" si="1"/>
        <v>4</v>
      </c>
      <c r="N43" s="1">
        <v>1</v>
      </c>
    </row>
    <row r="44" spans="1:14" x14ac:dyDescent="0.4">
      <c r="A44" t="s">
        <v>29</v>
      </c>
      <c r="B44" s="1">
        <v>39</v>
      </c>
      <c r="L44" s="1">
        <v>112</v>
      </c>
      <c r="M44" s="3">
        <f t="shared" si="1"/>
        <v>112</v>
      </c>
      <c r="N44" s="1">
        <v>1</v>
      </c>
    </row>
    <row r="45" spans="1:14" x14ac:dyDescent="0.4">
      <c r="A45" t="s">
        <v>21</v>
      </c>
      <c r="B45" s="1">
        <v>1</v>
      </c>
      <c r="C45" s="1">
        <v>21</v>
      </c>
      <c r="D45" s="1">
        <v>13</v>
      </c>
      <c r="E45" s="1">
        <v>12</v>
      </c>
      <c r="F45" s="1">
        <v>3</v>
      </c>
      <c r="G45" s="1">
        <v>16</v>
      </c>
      <c r="I45" s="1">
        <v>16</v>
      </c>
      <c r="J45" s="1">
        <v>2</v>
      </c>
      <c r="L45" s="1">
        <v>27</v>
      </c>
      <c r="M45" s="3">
        <f t="shared" si="1"/>
        <v>110</v>
      </c>
      <c r="N45" s="1">
        <v>8</v>
      </c>
    </row>
    <row r="46" spans="1:14" x14ac:dyDescent="0.4">
      <c r="B46" s="1">
        <v>9</v>
      </c>
      <c r="K46" s="1">
        <v>83</v>
      </c>
      <c r="M46" s="3">
        <f t="shared" si="1"/>
        <v>83</v>
      </c>
      <c r="N46" s="1">
        <v>1</v>
      </c>
    </row>
    <row r="47" spans="1:14" x14ac:dyDescent="0.4">
      <c r="B47" s="1">
        <v>18</v>
      </c>
      <c r="J47" s="1">
        <v>2</v>
      </c>
      <c r="L47" s="1">
        <v>40</v>
      </c>
      <c r="M47" s="3">
        <f t="shared" si="1"/>
        <v>42</v>
      </c>
      <c r="N47" s="1">
        <v>2</v>
      </c>
    </row>
    <row r="48" spans="1:14" x14ac:dyDescent="0.4">
      <c r="B48" s="1">
        <v>23</v>
      </c>
      <c r="L48" s="1">
        <v>126</v>
      </c>
      <c r="M48" s="3">
        <f t="shared" si="1"/>
        <v>126</v>
      </c>
      <c r="N48" s="1">
        <v>1</v>
      </c>
    </row>
    <row r="49" spans="1:14" x14ac:dyDescent="0.4">
      <c r="B49" s="1">
        <v>32</v>
      </c>
      <c r="D49" s="1">
        <v>13</v>
      </c>
      <c r="H49" s="1">
        <v>73</v>
      </c>
      <c r="J49" s="1">
        <v>45</v>
      </c>
      <c r="M49" s="3">
        <f t="shared" si="1"/>
        <v>131</v>
      </c>
      <c r="N49" s="1">
        <v>3</v>
      </c>
    </row>
    <row r="50" spans="1:14" x14ac:dyDescent="0.4">
      <c r="B50" s="1">
        <v>46</v>
      </c>
      <c r="C50" s="1">
        <v>43</v>
      </c>
      <c r="E50" s="1">
        <v>46</v>
      </c>
      <c r="F50" s="1">
        <v>11</v>
      </c>
      <c r="G50" s="1">
        <v>63</v>
      </c>
      <c r="H50" s="1">
        <v>14</v>
      </c>
      <c r="I50" s="1">
        <v>65</v>
      </c>
      <c r="K50" s="1">
        <v>28</v>
      </c>
      <c r="M50" s="3">
        <f t="shared" si="1"/>
        <v>270</v>
      </c>
      <c r="N50" s="1">
        <v>7</v>
      </c>
    </row>
    <row r="51" spans="1:14" x14ac:dyDescent="0.4">
      <c r="B51" s="1">
        <v>58</v>
      </c>
      <c r="F51" s="1">
        <v>8</v>
      </c>
      <c r="G51" s="1">
        <v>14</v>
      </c>
      <c r="H51" s="1">
        <v>104</v>
      </c>
      <c r="J51" s="1">
        <v>35</v>
      </c>
      <c r="L51" s="1">
        <v>5</v>
      </c>
      <c r="M51" s="3">
        <f t="shared" si="1"/>
        <v>166</v>
      </c>
      <c r="N51" s="1">
        <v>5</v>
      </c>
    </row>
    <row r="52" spans="1:14" x14ac:dyDescent="0.4">
      <c r="B52" s="1">
        <v>69</v>
      </c>
      <c r="G52" s="1">
        <v>132</v>
      </c>
      <c r="M52" s="3">
        <f t="shared" si="1"/>
        <v>132</v>
      </c>
      <c r="N52" s="1">
        <v>1</v>
      </c>
    </row>
    <row r="53" spans="1:14" x14ac:dyDescent="0.4">
      <c r="B53" s="1">
        <v>72</v>
      </c>
      <c r="E53" s="1">
        <v>45</v>
      </c>
      <c r="G53" s="1">
        <v>21</v>
      </c>
      <c r="J53" s="1">
        <v>130</v>
      </c>
      <c r="L53" s="1">
        <v>33</v>
      </c>
      <c r="M53" s="3">
        <f t="shared" si="1"/>
        <v>229</v>
      </c>
      <c r="N53" s="1">
        <v>4</v>
      </c>
    </row>
    <row r="54" spans="1:14" x14ac:dyDescent="0.4">
      <c r="B54" s="1">
        <v>81</v>
      </c>
      <c r="E54" s="1">
        <v>12</v>
      </c>
      <c r="G54" s="1">
        <v>5</v>
      </c>
      <c r="J54" s="1">
        <v>14</v>
      </c>
      <c r="K54" s="1">
        <v>34</v>
      </c>
      <c r="L54" s="1">
        <v>4</v>
      </c>
      <c r="M54" s="3">
        <f t="shared" si="1"/>
        <v>69</v>
      </c>
      <c r="N54" s="1">
        <v>5</v>
      </c>
    </row>
    <row r="55" spans="1:14" x14ac:dyDescent="0.4">
      <c r="A55" s="1">
        <v>10</v>
      </c>
      <c r="B55" s="1">
        <v>28</v>
      </c>
      <c r="L55" s="1" t="s">
        <v>41</v>
      </c>
      <c r="M55" s="13">
        <f>SUM(M27:M54)/N55</f>
        <v>36.381679389312978</v>
      </c>
      <c r="N55" s="1">
        <f>SUM(N27:N54)</f>
        <v>131</v>
      </c>
    </row>
    <row r="58" spans="1:14" x14ac:dyDescent="0.4">
      <c r="A58" s="4" t="s">
        <v>44</v>
      </c>
    </row>
    <row r="59" spans="1:14" x14ac:dyDescent="0.4">
      <c r="A59" t="s">
        <v>0</v>
      </c>
      <c r="B59" s="1">
        <v>7</v>
      </c>
      <c r="H59" s="1">
        <v>109</v>
      </c>
      <c r="M59" s="3">
        <f t="shared" ref="M59:M82" si="2">SUM(C59:L59)</f>
        <v>109</v>
      </c>
      <c r="N59" s="1">
        <v>1</v>
      </c>
    </row>
    <row r="60" spans="1:14" x14ac:dyDescent="0.4">
      <c r="B60" s="1">
        <v>18</v>
      </c>
      <c r="C60" s="1">
        <v>24</v>
      </c>
      <c r="D60" s="1">
        <v>16</v>
      </c>
      <c r="E60" s="1">
        <v>104</v>
      </c>
      <c r="G60" s="1">
        <v>11</v>
      </c>
      <c r="H60" s="1">
        <v>2</v>
      </c>
      <c r="I60" s="1">
        <v>114</v>
      </c>
      <c r="K60" s="1">
        <v>110</v>
      </c>
      <c r="L60" s="1">
        <v>26</v>
      </c>
      <c r="M60" s="3">
        <f t="shared" si="2"/>
        <v>407</v>
      </c>
      <c r="N60" s="1">
        <v>8</v>
      </c>
    </row>
    <row r="61" spans="1:14" x14ac:dyDescent="0.4">
      <c r="B61" s="1">
        <v>21</v>
      </c>
      <c r="K61" s="1">
        <v>94</v>
      </c>
      <c r="L61" s="1">
        <v>17</v>
      </c>
      <c r="M61" s="3">
        <f t="shared" si="2"/>
        <v>111</v>
      </c>
      <c r="N61" s="1">
        <v>2</v>
      </c>
    </row>
    <row r="62" spans="1:14" x14ac:dyDescent="0.4">
      <c r="A62" t="s">
        <v>14</v>
      </c>
      <c r="B62" s="1">
        <v>8</v>
      </c>
      <c r="C62" s="1">
        <v>3</v>
      </c>
      <c r="D62" s="1">
        <v>2</v>
      </c>
      <c r="G62" s="1">
        <v>10</v>
      </c>
      <c r="J62" s="1">
        <v>27</v>
      </c>
      <c r="L62" s="1">
        <v>145</v>
      </c>
      <c r="M62" s="3">
        <f t="shared" si="2"/>
        <v>187</v>
      </c>
      <c r="N62" s="1">
        <v>5</v>
      </c>
    </row>
    <row r="63" spans="1:14" x14ac:dyDescent="0.4">
      <c r="B63" s="1">
        <v>16</v>
      </c>
      <c r="C63" s="1">
        <v>11</v>
      </c>
      <c r="D63" s="1">
        <v>60</v>
      </c>
      <c r="E63" s="1">
        <v>1</v>
      </c>
      <c r="F63" s="1">
        <v>6</v>
      </c>
      <c r="G63" s="1">
        <v>1</v>
      </c>
      <c r="H63" s="1">
        <v>2</v>
      </c>
      <c r="J63" s="1">
        <v>10</v>
      </c>
      <c r="K63" s="1">
        <v>19</v>
      </c>
      <c r="L63" s="1">
        <v>9</v>
      </c>
      <c r="M63" s="3">
        <f t="shared" si="2"/>
        <v>119</v>
      </c>
      <c r="N63" s="1">
        <v>9</v>
      </c>
    </row>
    <row r="64" spans="1:14" x14ac:dyDescent="0.4">
      <c r="A64" t="s">
        <v>16</v>
      </c>
      <c r="B64" s="1">
        <v>5</v>
      </c>
      <c r="C64" s="1">
        <v>74</v>
      </c>
      <c r="D64" s="1">
        <v>13</v>
      </c>
      <c r="E64" s="1">
        <v>10</v>
      </c>
      <c r="F64" s="1">
        <v>21</v>
      </c>
      <c r="H64" s="1">
        <v>91</v>
      </c>
      <c r="I64" s="1">
        <v>19</v>
      </c>
      <c r="L64" s="1">
        <v>155</v>
      </c>
      <c r="M64" s="3">
        <f t="shared" si="2"/>
        <v>383</v>
      </c>
      <c r="N64" s="1">
        <v>7</v>
      </c>
    </row>
    <row r="65" spans="1:14" x14ac:dyDescent="0.4">
      <c r="B65" s="1">
        <v>11</v>
      </c>
      <c r="F65" s="1">
        <v>46</v>
      </c>
      <c r="M65" s="3">
        <f t="shared" si="2"/>
        <v>46</v>
      </c>
      <c r="N65" s="1">
        <v>1</v>
      </c>
    </row>
    <row r="66" spans="1:14" x14ac:dyDescent="0.4">
      <c r="A66" t="s">
        <v>39</v>
      </c>
      <c r="B66" s="1">
        <v>16</v>
      </c>
      <c r="C66" s="1">
        <v>20</v>
      </c>
      <c r="G66" s="1">
        <v>42</v>
      </c>
      <c r="I66" s="1">
        <v>46</v>
      </c>
      <c r="J66" s="1">
        <v>61</v>
      </c>
      <c r="K66" s="1">
        <v>32</v>
      </c>
      <c r="M66" s="3">
        <f t="shared" si="2"/>
        <v>201</v>
      </c>
      <c r="N66" s="1">
        <v>5</v>
      </c>
    </row>
    <row r="67" spans="1:14" x14ac:dyDescent="0.4">
      <c r="A67" t="s">
        <v>17</v>
      </c>
      <c r="B67" s="1">
        <v>5</v>
      </c>
      <c r="D67" s="1">
        <v>71</v>
      </c>
      <c r="G67" s="1">
        <v>31</v>
      </c>
      <c r="H67" s="1">
        <v>87</v>
      </c>
      <c r="M67" s="3">
        <f t="shared" si="2"/>
        <v>189</v>
      </c>
      <c r="N67" s="1">
        <v>3</v>
      </c>
    </row>
    <row r="68" spans="1:14" x14ac:dyDescent="0.4">
      <c r="B68" s="1">
        <v>10</v>
      </c>
      <c r="C68" s="1">
        <v>102</v>
      </c>
      <c r="D68" s="1">
        <v>102</v>
      </c>
      <c r="G68" s="1">
        <v>81</v>
      </c>
      <c r="H68" s="1">
        <v>24</v>
      </c>
      <c r="I68" s="1">
        <v>119</v>
      </c>
      <c r="J68" s="1">
        <v>41</v>
      </c>
      <c r="K68" s="1">
        <v>45</v>
      </c>
      <c r="L68" s="1">
        <v>99</v>
      </c>
      <c r="M68" s="3">
        <f t="shared" si="2"/>
        <v>613</v>
      </c>
      <c r="N68" s="1">
        <v>8</v>
      </c>
    </row>
    <row r="69" spans="1:14" x14ac:dyDescent="0.4">
      <c r="B69" s="1">
        <v>11</v>
      </c>
      <c r="C69" s="1">
        <v>9</v>
      </c>
      <c r="D69" s="1">
        <v>28</v>
      </c>
      <c r="F69" s="1">
        <v>30</v>
      </c>
      <c r="G69" s="1">
        <v>127</v>
      </c>
      <c r="I69" s="1">
        <v>31</v>
      </c>
      <c r="L69" s="1">
        <v>6</v>
      </c>
      <c r="M69" s="3">
        <f t="shared" si="2"/>
        <v>231</v>
      </c>
      <c r="N69" s="1">
        <v>6</v>
      </c>
    </row>
    <row r="70" spans="1:14" x14ac:dyDescent="0.4">
      <c r="A70" t="s">
        <v>19</v>
      </c>
      <c r="B70" s="1">
        <v>1</v>
      </c>
      <c r="J70" s="1">
        <v>35</v>
      </c>
      <c r="M70" s="3">
        <f t="shared" si="2"/>
        <v>35</v>
      </c>
      <c r="N70" s="1">
        <v>1</v>
      </c>
    </row>
    <row r="71" spans="1:14" x14ac:dyDescent="0.4">
      <c r="B71" s="1">
        <v>60</v>
      </c>
      <c r="J71" s="1">
        <v>140</v>
      </c>
      <c r="M71" s="3">
        <f t="shared" si="2"/>
        <v>140</v>
      </c>
      <c r="N71" s="1">
        <v>1</v>
      </c>
    </row>
    <row r="72" spans="1:14" x14ac:dyDescent="0.4">
      <c r="B72" s="1">
        <v>75</v>
      </c>
      <c r="K72" s="1">
        <v>133</v>
      </c>
      <c r="M72" s="3">
        <f t="shared" si="2"/>
        <v>133</v>
      </c>
      <c r="N72" s="1">
        <v>1</v>
      </c>
    </row>
    <row r="73" spans="1:14" x14ac:dyDescent="0.4">
      <c r="B73" s="1">
        <v>85</v>
      </c>
      <c r="E73" s="1">
        <v>85</v>
      </c>
      <c r="M73" s="3">
        <f t="shared" si="2"/>
        <v>85</v>
      </c>
      <c r="N73" s="1">
        <v>1</v>
      </c>
    </row>
    <row r="74" spans="1:14" x14ac:dyDescent="0.4">
      <c r="A74" t="s">
        <v>20</v>
      </c>
      <c r="B74" s="1">
        <v>10</v>
      </c>
      <c r="E74" s="1">
        <v>30</v>
      </c>
      <c r="I74" s="1">
        <v>74</v>
      </c>
      <c r="J74" s="1">
        <v>23</v>
      </c>
      <c r="M74" s="3">
        <f t="shared" si="2"/>
        <v>127</v>
      </c>
      <c r="N74" s="1">
        <v>3</v>
      </c>
    </row>
    <row r="75" spans="1:14" x14ac:dyDescent="0.4">
      <c r="A75" t="s">
        <v>29</v>
      </c>
      <c r="B75" s="1">
        <v>39</v>
      </c>
      <c r="L75" s="1">
        <v>46</v>
      </c>
      <c r="M75" s="3">
        <f t="shared" si="2"/>
        <v>46</v>
      </c>
      <c r="N75" s="1">
        <v>1</v>
      </c>
    </row>
    <row r="76" spans="1:14" x14ac:dyDescent="0.4">
      <c r="A76" t="s">
        <v>21</v>
      </c>
      <c r="B76" s="1">
        <v>1</v>
      </c>
      <c r="F76" s="1">
        <v>3</v>
      </c>
      <c r="L76" s="1">
        <v>36</v>
      </c>
      <c r="M76" s="3">
        <f t="shared" si="2"/>
        <v>39</v>
      </c>
      <c r="N76" s="1">
        <v>2</v>
      </c>
    </row>
    <row r="77" spans="1:14" x14ac:dyDescent="0.4">
      <c r="B77" s="1">
        <v>5</v>
      </c>
      <c r="C77" s="1">
        <v>83</v>
      </c>
      <c r="F77" s="1">
        <v>36</v>
      </c>
      <c r="I77" s="1">
        <v>54</v>
      </c>
      <c r="K77" s="1">
        <v>9</v>
      </c>
      <c r="L77" s="1">
        <v>14</v>
      </c>
      <c r="M77" s="3">
        <f t="shared" si="2"/>
        <v>196</v>
      </c>
      <c r="N77" s="1">
        <v>5</v>
      </c>
    </row>
    <row r="78" spans="1:14" x14ac:dyDescent="0.4">
      <c r="B78" s="1">
        <v>23</v>
      </c>
      <c r="C78" s="1">
        <v>2</v>
      </c>
      <c r="M78" s="3">
        <f t="shared" si="2"/>
        <v>2</v>
      </c>
      <c r="N78" s="1">
        <v>1</v>
      </c>
    </row>
    <row r="79" spans="1:14" x14ac:dyDescent="0.4">
      <c r="B79" s="1">
        <v>46</v>
      </c>
      <c r="L79" s="1">
        <v>83</v>
      </c>
      <c r="M79" s="3">
        <f t="shared" si="2"/>
        <v>83</v>
      </c>
      <c r="N79" s="1">
        <v>1</v>
      </c>
    </row>
    <row r="80" spans="1:14" x14ac:dyDescent="0.4">
      <c r="B80" s="1">
        <v>58</v>
      </c>
      <c r="C80" s="1">
        <v>77</v>
      </c>
      <c r="E80" s="1">
        <v>62</v>
      </c>
      <c r="G80" s="1">
        <v>23</v>
      </c>
      <c r="I80" s="1">
        <v>24</v>
      </c>
      <c r="J80" s="1">
        <v>7</v>
      </c>
      <c r="L80" s="1">
        <v>75</v>
      </c>
      <c r="M80" s="3">
        <f t="shared" si="2"/>
        <v>268</v>
      </c>
      <c r="N80" s="1">
        <v>6</v>
      </c>
    </row>
    <row r="81" spans="1:14" x14ac:dyDescent="0.4">
      <c r="B81" s="1">
        <v>72</v>
      </c>
      <c r="I81" s="1">
        <v>86</v>
      </c>
      <c r="K81" s="1">
        <v>74</v>
      </c>
      <c r="M81" s="3">
        <f t="shared" si="2"/>
        <v>160</v>
      </c>
      <c r="N81" s="1">
        <v>2</v>
      </c>
    </row>
    <row r="82" spans="1:14" x14ac:dyDescent="0.4">
      <c r="B82" s="1">
        <v>81</v>
      </c>
      <c r="D82" s="1">
        <v>12</v>
      </c>
      <c r="G82" s="1">
        <v>33</v>
      </c>
      <c r="K82" s="1">
        <v>9</v>
      </c>
      <c r="M82" s="3">
        <f t="shared" si="2"/>
        <v>54</v>
      </c>
      <c r="N82" s="1">
        <v>3</v>
      </c>
    </row>
    <row r="83" spans="1:14" x14ac:dyDescent="0.4">
      <c r="A83" s="10">
        <v>9</v>
      </c>
      <c r="B83" s="10">
        <v>24</v>
      </c>
      <c r="L83" s="1" t="s">
        <v>41</v>
      </c>
      <c r="M83" s="13">
        <f>SUM(M59:M82)/N83</f>
        <v>47.75903614457831</v>
      </c>
      <c r="N83" s="10">
        <f>SUM(N59:N82)</f>
        <v>83</v>
      </c>
    </row>
    <row r="87" spans="1:14" x14ac:dyDescent="0.4">
      <c r="A87" s="4" t="s">
        <v>45</v>
      </c>
    </row>
    <row r="88" spans="1:14" x14ac:dyDescent="0.4">
      <c r="A88" t="s">
        <v>0</v>
      </c>
      <c r="B88" s="1">
        <v>7</v>
      </c>
      <c r="F88" s="1">
        <v>3</v>
      </c>
      <c r="M88" s="3">
        <f t="shared" ref="M88:M112" si="3">SUM(C88:L88)</f>
        <v>3</v>
      </c>
      <c r="N88" s="1">
        <v>1</v>
      </c>
    </row>
    <row r="89" spans="1:14" x14ac:dyDescent="0.4">
      <c r="B89" s="1">
        <v>18</v>
      </c>
      <c r="C89" s="1">
        <v>5</v>
      </c>
      <c r="D89" s="1">
        <v>14</v>
      </c>
      <c r="E89" s="1">
        <v>1</v>
      </c>
      <c r="F89" s="1">
        <v>6</v>
      </c>
      <c r="G89" s="1">
        <v>1</v>
      </c>
      <c r="H89" s="1">
        <v>2</v>
      </c>
      <c r="I89" s="1">
        <v>35</v>
      </c>
      <c r="J89" s="1">
        <v>20</v>
      </c>
      <c r="K89" s="1">
        <v>10</v>
      </c>
      <c r="L89" s="1">
        <v>28</v>
      </c>
      <c r="M89" s="3">
        <f t="shared" si="3"/>
        <v>122</v>
      </c>
      <c r="N89" s="1">
        <v>10</v>
      </c>
    </row>
    <row r="90" spans="1:14" x14ac:dyDescent="0.4">
      <c r="B90" s="1">
        <v>21</v>
      </c>
      <c r="C90" s="1">
        <v>18</v>
      </c>
      <c r="D90" s="1">
        <v>98</v>
      </c>
      <c r="E90" s="1">
        <v>129</v>
      </c>
      <c r="F90" s="1">
        <v>20</v>
      </c>
      <c r="H90" s="1">
        <v>22</v>
      </c>
      <c r="I90" s="1">
        <v>94</v>
      </c>
      <c r="K90" s="1">
        <v>175</v>
      </c>
      <c r="L90" s="1">
        <v>179</v>
      </c>
      <c r="M90" s="3">
        <f t="shared" si="3"/>
        <v>735</v>
      </c>
      <c r="N90" s="1">
        <v>8</v>
      </c>
    </row>
    <row r="91" spans="1:14" x14ac:dyDescent="0.4">
      <c r="A91" t="s">
        <v>14</v>
      </c>
      <c r="B91" s="1">
        <v>8</v>
      </c>
      <c r="C91" s="1">
        <v>23</v>
      </c>
      <c r="F91" s="1">
        <v>19</v>
      </c>
      <c r="G91" s="1">
        <v>10</v>
      </c>
      <c r="I91" s="1">
        <v>7</v>
      </c>
      <c r="L91" s="1">
        <v>4</v>
      </c>
      <c r="M91" s="3">
        <f t="shared" si="3"/>
        <v>63</v>
      </c>
      <c r="N91" s="1">
        <v>5</v>
      </c>
    </row>
    <row r="92" spans="1:14" x14ac:dyDescent="0.4">
      <c r="B92" s="1">
        <v>16</v>
      </c>
      <c r="C92" s="1">
        <v>11</v>
      </c>
      <c r="D92" s="1">
        <v>12</v>
      </c>
      <c r="E92" s="1">
        <v>1</v>
      </c>
      <c r="F92" s="1">
        <v>6</v>
      </c>
      <c r="G92" s="1">
        <v>1</v>
      </c>
      <c r="H92" s="1">
        <v>2</v>
      </c>
      <c r="I92" s="1">
        <v>2</v>
      </c>
      <c r="J92" s="1">
        <v>3</v>
      </c>
      <c r="K92" s="1">
        <v>9</v>
      </c>
      <c r="L92" s="1">
        <v>10</v>
      </c>
      <c r="M92" s="3">
        <f t="shared" si="3"/>
        <v>57</v>
      </c>
      <c r="N92" s="1">
        <v>10</v>
      </c>
    </row>
    <row r="93" spans="1:14" x14ac:dyDescent="0.4">
      <c r="A93" t="s">
        <v>15</v>
      </c>
      <c r="B93" s="1">
        <v>4</v>
      </c>
      <c r="D93" s="1">
        <v>74</v>
      </c>
      <c r="M93" s="3">
        <f t="shared" si="3"/>
        <v>74</v>
      </c>
      <c r="N93" s="1">
        <v>1</v>
      </c>
    </row>
    <row r="94" spans="1:14" x14ac:dyDescent="0.4">
      <c r="A94" t="s">
        <v>16</v>
      </c>
      <c r="B94" s="1">
        <v>5</v>
      </c>
      <c r="C94" s="1">
        <v>85</v>
      </c>
      <c r="D94" s="1">
        <v>108</v>
      </c>
      <c r="E94" s="1">
        <v>115</v>
      </c>
      <c r="F94" s="1">
        <v>21</v>
      </c>
      <c r="H94" s="1">
        <v>107</v>
      </c>
      <c r="K94" s="1">
        <v>2</v>
      </c>
      <c r="L94" s="1">
        <v>22</v>
      </c>
      <c r="M94" s="3">
        <f t="shared" si="3"/>
        <v>460</v>
      </c>
      <c r="N94" s="1">
        <v>7</v>
      </c>
    </row>
    <row r="95" spans="1:14" x14ac:dyDescent="0.4">
      <c r="B95" s="1">
        <v>11</v>
      </c>
      <c r="C95" s="1">
        <v>4</v>
      </c>
      <c r="D95" s="1">
        <v>42</v>
      </c>
      <c r="E95" s="1">
        <v>2</v>
      </c>
      <c r="F95" s="1">
        <v>1</v>
      </c>
      <c r="H95" s="1">
        <v>1</v>
      </c>
      <c r="I95" s="1">
        <v>3</v>
      </c>
      <c r="J95" s="1">
        <v>16</v>
      </c>
      <c r="L95" s="1">
        <v>23</v>
      </c>
      <c r="M95" s="3">
        <f t="shared" si="3"/>
        <v>92</v>
      </c>
      <c r="N95" s="1">
        <v>8</v>
      </c>
    </row>
    <row r="96" spans="1:14" x14ac:dyDescent="0.4">
      <c r="A96" t="s">
        <v>39</v>
      </c>
      <c r="B96" s="1">
        <v>16</v>
      </c>
      <c r="C96" s="1">
        <v>48</v>
      </c>
      <c r="E96" s="1">
        <v>40</v>
      </c>
      <c r="F96" s="1">
        <v>99</v>
      </c>
      <c r="G96" s="1">
        <v>80</v>
      </c>
      <c r="L96" s="1">
        <v>129</v>
      </c>
      <c r="M96" s="3">
        <f t="shared" si="3"/>
        <v>396</v>
      </c>
      <c r="N96" s="1">
        <v>5</v>
      </c>
    </row>
    <row r="97" spans="1:14" x14ac:dyDescent="0.4">
      <c r="A97" t="s">
        <v>17</v>
      </c>
      <c r="B97" s="1">
        <v>5</v>
      </c>
      <c r="D97" s="1">
        <v>16</v>
      </c>
      <c r="E97" s="1">
        <v>20</v>
      </c>
      <c r="F97" s="1">
        <v>28</v>
      </c>
      <c r="L97" s="1">
        <v>21</v>
      </c>
      <c r="M97" s="3">
        <f t="shared" si="3"/>
        <v>85</v>
      </c>
      <c r="N97" s="1">
        <v>4</v>
      </c>
    </row>
    <row r="98" spans="1:14" x14ac:dyDescent="0.4">
      <c r="B98" s="1">
        <v>10</v>
      </c>
      <c r="D98" s="1">
        <v>56</v>
      </c>
      <c r="F98" s="1">
        <v>11</v>
      </c>
      <c r="G98" s="1">
        <v>80</v>
      </c>
      <c r="H98" s="1">
        <v>57</v>
      </c>
      <c r="I98" s="1">
        <v>6</v>
      </c>
      <c r="J98" s="1">
        <v>94</v>
      </c>
      <c r="K98" s="1">
        <v>120</v>
      </c>
      <c r="L98" s="1">
        <v>32</v>
      </c>
      <c r="M98" s="3">
        <f t="shared" si="3"/>
        <v>456</v>
      </c>
      <c r="N98" s="1">
        <v>8</v>
      </c>
    </row>
    <row r="99" spans="1:14" x14ac:dyDescent="0.4">
      <c r="B99" s="1">
        <v>11</v>
      </c>
      <c r="D99" s="1">
        <v>102</v>
      </c>
      <c r="F99" s="1">
        <v>30</v>
      </c>
      <c r="G99" s="1">
        <v>34</v>
      </c>
      <c r="H99" s="1">
        <v>133</v>
      </c>
      <c r="M99" s="3">
        <f t="shared" si="3"/>
        <v>299</v>
      </c>
      <c r="N99" s="1">
        <v>4</v>
      </c>
    </row>
    <row r="100" spans="1:14" x14ac:dyDescent="0.4">
      <c r="A100" t="s">
        <v>19</v>
      </c>
      <c r="B100" s="1">
        <v>1</v>
      </c>
      <c r="C100" s="1">
        <v>132</v>
      </c>
      <c r="D100" s="1">
        <v>31</v>
      </c>
      <c r="F100" s="1">
        <v>95</v>
      </c>
      <c r="G100" s="1">
        <v>45</v>
      </c>
      <c r="I100" s="1">
        <v>7</v>
      </c>
      <c r="J100" s="1">
        <v>141</v>
      </c>
      <c r="K100" s="1">
        <v>115</v>
      </c>
      <c r="L100" s="1">
        <v>99</v>
      </c>
      <c r="M100" s="3">
        <f t="shared" si="3"/>
        <v>665</v>
      </c>
      <c r="N100" s="1">
        <v>8</v>
      </c>
    </row>
    <row r="101" spans="1:14" x14ac:dyDescent="0.4">
      <c r="B101" s="1">
        <v>17</v>
      </c>
      <c r="I101" s="1">
        <v>4</v>
      </c>
      <c r="M101" s="3">
        <f t="shared" si="3"/>
        <v>4</v>
      </c>
      <c r="N101" s="1">
        <v>1</v>
      </c>
    </row>
    <row r="102" spans="1:14" x14ac:dyDescent="0.4">
      <c r="B102" s="1">
        <v>23</v>
      </c>
      <c r="C102" s="1">
        <v>151</v>
      </c>
      <c r="M102" s="3">
        <f t="shared" si="3"/>
        <v>151</v>
      </c>
      <c r="N102" s="1">
        <v>1</v>
      </c>
    </row>
    <row r="103" spans="1:14" x14ac:dyDescent="0.4">
      <c r="B103" s="1">
        <v>60</v>
      </c>
      <c r="I103" s="1">
        <v>153</v>
      </c>
      <c r="K103" s="1">
        <v>84</v>
      </c>
      <c r="M103" s="3">
        <f t="shared" si="3"/>
        <v>237</v>
      </c>
      <c r="N103" s="1">
        <v>2</v>
      </c>
    </row>
    <row r="104" spans="1:14" x14ac:dyDescent="0.4">
      <c r="B104" s="1">
        <v>75</v>
      </c>
      <c r="D104" s="1">
        <v>33</v>
      </c>
      <c r="E104" s="1">
        <v>30</v>
      </c>
      <c r="G104" s="1">
        <v>8</v>
      </c>
      <c r="M104" s="3">
        <f t="shared" si="3"/>
        <v>71</v>
      </c>
      <c r="N104" s="1">
        <v>3</v>
      </c>
    </row>
    <row r="105" spans="1:14" x14ac:dyDescent="0.4">
      <c r="B105" s="1">
        <v>85</v>
      </c>
      <c r="D105" s="1">
        <v>7</v>
      </c>
      <c r="H105" s="1">
        <v>22</v>
      </c>
      <c r="I105" s="1">
        <v>48</v>
      </c>
      <c r="M105" s="3">
        <f t="shared" si="3"/>
        <v>77</v>
      </c>
      <c r="N105" s="1">
        <v>3</v>
      </c>
    </row>
    <row r="106" spans="1:14" x14ac:dyDescent="0.4">
      <c r="A106" t="s">
        <v>20</v>
      </c>
      <c r="B106" s="1">
        <v>10</v>
      </c>
      <c r="K106" s="1">
        <v>48</v>
      </c>
      <c r="M106" s="3">
        <f t="shared" si="3"/>
        <v>48</v>
      </c>
      <c r="N106" s="1">
        <v>1</v>
      </c>
    </row>
    <row r="107" spans="1:14" x14ac:dyDescent="0.4">
      <c r="A107" t="s">
        <v>21</v>
      </c>
      <c r="B107" s="1">
        <v>1</v>
      </c>
      <c r="D107" s="1">
        <v>40</v>
      </c>
      <c r="E107" s="1">
        <v>24</v>
      </c>
      <c r="F107" s="1">
        <v>19</v>
      </c>
      <c r="G107" s="1">
        <v>8</v>
      </c>
      <c r="H107" s="1">
        <v>48</v>
      </c>
      <c r="I107" s="1">
        <v>11</v>
      </c>
      <c r="M107" s="3">
        <f t="shared" si="3"/>
        <v>150</v>
      </c>
      <c r="N107" s="1">
        <v>6</v>
      </c>
    </row>
    <row r="108" spans="1:14" x14ac:dyDescent="0.4">
      <c r="B108" s="1">
        <v>5</v>
      </c>
      <c r="E108" s="1">
        <v>7</v>
      </c>
      <c r="M108" s="3">
        <f t="shared" si="3"/>
        <v>7</v>
      </c>
      <c r="N108" s="1">
        <v>1</v>
      </c>
    </row>
    <row r="109" spans="1:14" x14ac:dyDescent="0.4">
      <c r="B109" s="1">
        <v>23</v>
      </c>
      <c r="E109" s="1">
        <v>5</v>
      </c>
      <c r="I109" s="1">
        <v>63</v>
      </c>
      <c r="M109" s="3">
        <f t="shared" si="3"/>
        <v>68</v>
      </c>
      <c r="N109" s="1">
        <v>2</v>
      </c>
    </row>
    <row r="110" spans="1:14" x14ac:dyDescent="0.4">
      <c r="B110" s="1">
        <v>46</v>
      </c>
      <c r="C110" s="1">
        <v>16</v>
      </c>
      <c r="F110" s="1">
        <v>28</v>
      </c>
      <c r="G110" s="1">
        <v>67</v>
      </c>
      <c r="H110" s="1">
        <v>13</v>
      </c>
      <c r="I110" s="1">
        <v>43</v>
      </c>
      <c r="K110" s="1">
        <v>79</v>
      </c>
      <c r="M110" s="3">
        <f t="shared" si="3"/>
        <v>246</v>
      </c>
      <c r="N110" s="1">
        <v>6</v>
      </c>
    </row>
    <row r="111" spans="1:14" x14ac:dyDescent="0.4">
      <c r="B111" s="1">
        <v>58</v>
      </c>
      <c r="H111" s="1">
        <v>38</v>
      </c>
      <c r="J111" s="1">
        <v>17</v>
      </c>
      <c r="K111" s="1">
        <v>2</v>
      </c>
      <c r="M111" s="3">
        <f t="shared" si="3"/>
        <v>57</v>
      </c>
      <c r="N111" s="1">
        <v>3</v>
      </c>
    </row>
    <row r="112" spans="1:14" x14ac:dyDescent="0.4">
      <c r="B112" s="1">
        <v>104</v>
      </c>
      <c r="D112" s="1">
        <v>113</v>
      </c>
      <c r="M112" s="3">
        <f t="shared" si="3"/>
        <v>113</v>
      </c>
      <c r="N112" s="1">
        <v>1</v>
      </c>
    </row>
    <row r="113" spans="1:14" x14ac:dyDescent="0.4">
      <c r="A113" s="10">
        <v>9</v>
      </c>
      <c r="B113" s="10">
        <v>25</v>
      </c>
      <c r="L113" s="1" t="s">
        <v>41</v>
      </c>
      <c r="M113" s="13">
        <f>SUM(M88:M112)/N113</f>
        <v>43.449541284403672</v>
      </c>
      <c r="N113" s="1">
        <f>SUM(N88:N112)</f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B9A-9D22-4CE9-8810-7A14A83FBA66}">
  <dimension ref="A1:O199"/>
  <sheetViews>
    <sheetView zoomScale="80" zoomScaleNormal="80" workbookViewId="0">
      <pane ySplit="1" topLeftCell="A191" activePane="bottomLeft" state="frozen"/>
      <selection pane="bottomLeft" activeCell="P208" sqref="P208"/>
    </sheetView>
  </sheetViews>
  <sheetFormatPr defaultRowHeight="13.9" x14ac:dyDescent="0.4"/>
  <cols>
    <col min="6" max="6" width="11.265625" customWidth="1"/>
    <col min="14" max="14" width="9.06640625" style="1"/>
  </cols>
  <sheetData>
    <row r="1" spans="1:14" x14ac:dyDescent="0.4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49</v>
      </c>
      <c r="N1" s="1" t="s">
        <v>42</v>
      </c>
    </row>
    <row r="2" spans="1:14" x14ac:dyDescent="0.4">
      <c r="A2" s="4" t="s">
        <v>26</v>
      </c>
      <c r="B2" s="1"/>
      <c r="C2" s="1"/>
    </row>
    <row r="3" spans="1:14" x14ac:dyDescent="0.4">
      <c r="A3" t="s">
        <v>0</v>
      </c>
      <c r="B3" s="1">
        <v>18</v>
      </c>
      <c r="C3" s="14">
        <f t="shared" ref="C3:L3" si="0">(46*4+45)/(50+50+49+50+50)</f>
        <v>0.91967871485943775</v>
      </c>
      <c r="D3" s="14">
        <f t="shared" si="0"/>
        <v>0.91967871485943775</v>
      </c>
      <c r="E3" s="14">
        <f t="shared" si="0"/>
        <v>0.91967871485943775</v>
      </c>
      <c r="F3" s="14">
        <f t="shared" si="0"/>
        <v>0.91967871485943775</v>
      </c>
      <c r="G3" s="14">
        <f t="shared" si="0"/>
        <v>0.91967871485943775</v>
      </c>
      <c r="H3" s="14">
        <f t="shared" si="0"/>
        <v>0.91967871485943775</v>
      </c>
      <c r="I3" s="14">
        <f t="shared" si="0"/>
        <v>0.91967871485943775</v>
      </c>
      <c r="J3" s="14">
        <f t="shared" si="0"/>
        <v>0.91967871485943775</v>
      </c>
      <c r="K3" s="14">
        <f t="shared" si="0"/>
        <v>0.91967871485943775</v>
      </c>
      <c r="L3" s="14">
        <f t="shared" si="0"/>
        <v>0.91967871485943775</v>
      </c>
      <c r="M3" s="17">
        <f>SUM(C3:L3)</f>
        <v>9.1967871485943782</v>
      </c>
      <c r="N3" s="1">
        <v>10</v>
      </c>
    </row>
    <row r="4" spans="1:14" x14ac:dyDescent="0.4">
      <c r="B4" s="1">
        <v>21</v>
      </c>
      <c r="C4" s="15">
        <v>0.9647</v>
      </c>
      <c r="D4" s="1"/>
      <c r="E4" s="1"/>
      <c r="F4" s="15">
        <v>0.9647</v>
      </c>
      <c r="G4" s="15">
        <v>0.9647</v>
      </c>
      <c r="H4" s="15">
        <v>0.9647</v>
      </c>
      <c r="I4" s="1"/>
      <c r="J4" s="15">
        <v>0.9647</v>
      </c>
      <c r="K4" s="15">
        <v>0.9647</v>
      </c>
      <c r="L4" s="15">
        <v>0.9647</v>
      </c>
      <c r="M4" s="17">
        <f>SUM(C4:L4)</f>
        <v>6.7528999999999995</v>
      </c>
      <c r="N4" s="1">
        <v>7</v>
      </c>
    </row>
    <row r="5" spans="1:14" x14ac:dyDescent="0.4">
      <c r="A5" t="s">
        <v>14</v>
      </c>
      <c r="B5" s="1">
        <v>8</v>
      </c>
      <c r="C5" s="16">
        <v>1</v>
      </c>
      <c r="D5" s="1"/>
      <c r="E5" s="1"/>
      <c r="F5" s="1"/>
      <c r="G5" s="1"/>
      <c r="H5" s="1"/>
      <c r="I5" s="16">
        <v>1</v>
      </c>
      <c r="J5" s="1"/>
      <c r="K5" s="1"/>
      <c r="L5" s="1"/>
      <c r="M5" s="17">
        <f>SUM(C5:L5)</f>
        <v>2</v>
      </c>
      <c r="N5" s="1">
        <v>2</v>
      </c>
    </row>
    <row r="6" spans="1:14" x14ac:dyDescent="0.4">
      <c r="B6" s="1">
        <v>16</v>
      </c>
      <c r="C6" s="18">
        <v>0.91300000000000003</v>
      </c>
      <c r="D6" s="18">
        <v>0.91300000000000003</v>
      </c>
      <c r="E6" s="18">
        <v>0.91300000000000003</v>
      </c>
      <c r="F6" s="18">
        <v>0.91300000000000003</v>
      </c>
      <c r="G6" s="18">
        <v>0.91300000000000003</v>
      </c>
      <c r="H6" s="18">
        <v>0.91300000000000003</v>
      </c>
      <c r="I6" s="18">
        <v>0.91300000000000003</v>
      </c>
      <c r="J6" s="18">
        <v>0.91300000000000003</v>
      </c>
      <c r="K6" s="18">
        <v>0.91300000000000003</v>
      </c>
      <c r="L6" s="18">
        <v>0.91300000000000003</v>
      </c>
      <c r="M6" s="17">
        <f>SUM(C6:L6)</f>
        <v>9.1300000000000008</v>
      </c>
      <c r="N6" s="1">
        <v>10</v>
      </c>
    </row>
    <row r="7" spans="1:14" x14ac:dyDescent="0.4">
      <c r="A7" t="s">
        <v>15</v>
      </c>
      <c r="B7" s="1">
        <v>27</v>
      </c>
      <c r="C7" s="16">
        <v>1</v>
      </c>
      <c r="D7" s="16">
        <v>1</v>
      </c>
      <c r="E7" s="16">
        <v>1</v>
      </c>
      <c r="F7" s="1"/>
      <c r="G7" s="16">
        <v>1</v>
      </c>
      <c r="H7" s="16">
        <v>1</v>
      </c>
      <c r="I7" s="1"/>
      <c r="J7" s="16">
        <v>1</v>
      </c>
      <c r="K7" s="16">
        <v>1</v>
      </c>
      <c r="L7" s="16">
        <v>1</v>
      </c>
      <c r="M7" s="17">
        <f>SUM(C7:L7)</f>
        <v>8</v>
      </c>
      <c r="N7" s="1">
        <v>8</v>
      </c>
    </row>
    <row r="8" spans="1:14" x14ac:dyDescent="0.4">
      <c r="A8" t="s">
        <v>16</v>
      </c>
      <c r="B8" s="1">
        <v>5</v>
      </c>
      <c r="C8" s="1"/>
      <c r="D8" s="18">
        <v>0.78720000000000001</v>
      </c>
      <c r="E8" s="1"/>
      <c r="F8" s="18">
        <v>0.78720000000000001</v>
      </c>
      <c r="G8" s="18">
        <v>0.78720000000000001</v>
      </c>
      <c r="H8" s="18">
        <v>0.78720000000000001</v>
      </c>
      <c r="I8" s="1"/>
      <c r="J8" s="1"/>
      <c r="K8" s="18">
        <v>0.78720000000000001</v>
      </c>
      <c r="L8" s="18">
        <v>0.78720000000000001</v>
      </c>
      <c r="M8" s="17">
        <f>SUM(C8:L8)</f>
        <v>4.7232000000000003</v>
      </c>
      <c r="N8" s="1">
        <v>6</v>
      </c>
    </row>
    <row r="9" spans="1:14" x14ac:dyDescent="0.4">
      <c r="A9" t="s">
        <v>17</v>
      </c>
      <c r="B9" s="1">
        <v>10</v>
      </c>
      <c r="C9" s="1"/>
      <c r="D9" s="18">
        <v>0.99380000000000002</v>
      </c>
      <c r="E9" s="18">
        <v>0.89810000000000001</v>
      </c>
      <c r="F9" s="18">
        <v>0.98150000000000004</v>
      </c>
      <c r="G9" s="18">
        <v>0.99070000000000003</v>
      </c>
      <c r="H9" s="1"/>
      <c r="I9" s="1"/>
      <c r="J9" s="18">
        <v>0.97840000000000005</v>
      </c>
      <c r="K9" s="18">
        <v>0.97840000000000005</v>
      </c>
      <c r="L9" s="1"/>
      <c r="M9" s="17">
        <f>SUM(C9:L9)</f>
        <v>5.8209</v>
      </c>
      <c r="N9" s="1">
        <v>6</v>
      </c>
    </row>
    <row r="10" spans="1:14" x14ac:dyDescent="0.4">
      <c r="B10" s="1">
        <v>11</v>
      </c>
      <c r="C10" s="1"/>
      <c r="D10" s="1"/>
      <c r="E10" s="18">
        <v>0.91930000000000001</v>
      </c>
      <c r="F10" s="18">
        <v>0.9798</v>
      </c>
      <c r="G10" s="18">
        <v>0.9798</v>
      </c>
      <c r="H10" s="18">
        <v>0.93369999999999997</v>
      </c>
      <c r="I10" s="18">
        <v>0.96250000000000002</v>
      </c>
      <c r="J10" s="1"/>
      <c r="K10" s="1"/>
      <c r="L10" s="18">
        <v>0.9798</v>
      </c>
      <c r="M10" s="17">
        <f>SUM(C10:L10)</f>
        <v>5.7549000000000001</v>
      </c>
      <c r="N10" s="1">
        <v>6</v>
      </c>
    </row>
    <row r="11" spans="1:14" x14ac:dyDescent="0.4">
      <c r="A11" t="s">
        <v>19</v>
      </c>
      <c r="B11" s="1">
        <v>75</v>
      </c>
      <c r="C11" s="1"/>
      <c r="D11" s="1"/>
      <c r="E11" s="16">
        <v>1</v>
      </c>
      <c r="F11" s="1"/>
      <c r="G11" s="1"/>
      <c r="H11" s="1"/>
      <c r="I11" s="1"/>
      <c r="J11" s="1"/>
      <c r="K11" s="1"/>
      <c r="L11" s="1"/>
      <c r="M11" s="17">
        <f>SUM(C11:L11)</f>
        <v>1</v>
      </c>
      <c r="N11" s="1">
        <v>1</v>
      </c>
    </row>
    <row r="12" spans="1:14" x14ac:dyDescent="0.4">
      <c r="A12" t="s">
        <v>20</v>
      </c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8">
        <v>0.94589999999999996</v>
      </c>
      <c r="M12" s="17">
        <f>SUM(C12:L12)</f>
        <v>0.94589999999999996</v>
      </c>
      <c r="N12" s="1">
        <v>1</v>
      </c>
    </row>
    <row r="13" spans="1:14" x14ac:dyDescent="0.4">
      <c r="A13" t="s">
        <v>21</v>
      </c>
      <c r="B13" s="1">
        <v>1</v>
      </c>
      <c r="C13" s="1"/>
      <c r="D13" s="18">
        <v>0.97160000000000002</v>
      </c>
      <c r="E13" s="1"/>
      <c r="F13" s="1"/>
      <c r="G13" s="1"/>
      <c r="H13" s="18">
        <v>0.97160000000000002</v>
      </c>
      <c r="I13" s="18">
        <v>0.97160000000000002</v>
      </c>
      <c r="J13" s="1"/>
      <c r="K13" s="18">
        <v>0.97160000000000002</v>
      </c>
      <c r="L13" s="18">
        <v>0.97160000000000002</v>
      </c>
      <c r="M13" s="17">
        <f>SUM(C13:L13)</f>
        <v>4.8580000000000005</v>
      </c>
      <c r="N13" s="1">
        <v>5</v>
      </c>
    </row>
    <row r="14" spans="1:14" x14ac:dyDescent="0.4">
      <c r="B14" s="1">
        <v>22</v>
      </c>
      <c r="C14" s="1"/>
      <c r="D14" s="1"/>
      <c r="E14" s="1"/>
      <c r="F14" s="1"/>
      <c r="G14" s="18">
        <v>0.82350000000000001</v>
      </c>
      <c r="H14" s="1"/>
      <c r="I14" s="1"/>
      <c r="J14" s="1"/>
      <c r="K14" s="1"/>
      <c r="L14" s="1"/>
      <c r="M14" s="17">
        <f>SUM(C14:L14)</f>
        <v>0.82350000000000001</v>
      </c>
      <c r="N14" s="1">
        <v>1</v>
      </c>
    </row>
    <row r="15" spans="1:14" x14ac:dyDescent="0.4">
      <c r="B15" s="1">
        <v>46</v>
      </c>
      <c r="C15" s="16">
        <v>1</v>
      </c>
      <c r="D15" s="1"/>
      <c r="E15" s="1"/>
      <c r="F15" s="16">
        <v>1</v>
      </c>
      <c r="G15" s="1"/>
      <c r="H15" s="1"/>
      <c r="I15" s="16">
        <v>1</v>
      </c>
      <c r="J15" s="16">
        <v>1</v>
      </c>
      <c r="K15" s="1"/>
      <c r="L15" s="16">
        <v>1</v>
      </c>
      <c r="M15" s="17">
        <f>SUM(C15:L15)</f>
        <v>5</v>
      </c>
      <c r="N15" s="1">
        <v>5</v>
      </c>
    </row>
    <row r="16" spans="1:14" x14ac:dyDescent="0.4">
      <c r="B16" s="1">
        <v>58</v>
      </c>
      <c r="C16" s="16">
        <v>1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"/>
      <c r="J16" s="1"/>
      <c r="K16" s="16">
        <v>1</v>
      </c>
      <c r="L16" s="16">
        <v>1</v>
      </c>
      <c r="M16" s="17">
        <f>SUM(C16:L16)</f>
        <v>8</v>
      </c>
      <c r="N16" s="1">
        <v>8</v>
      </c>
    </row>
    <row r="17" spans="1:15" x14ac:dyDescent="0.4">
      <c r="B17" s="1">
        <v>72</v>
      </c>
      <c r="C17" s="1"/>
      <c r="D17" s="1"/>
      <c r="E17" s="1"/>
      <c r="F17" s="1"/>
      <c r="G17" s="1"/>
      <c r="H17" s="1"/>
      <c r="I17" s="1"/>
      <c r="J17" s="16">
        <v>1</v>
      </c>
      <c r="K17" s="1"/>
      <c r="L17" s="1"/>
      <c r="M17" s="17">
        <f>SUM(C17:L17)</f>
        <v>1</v>
      </c>
      <c r="N17" s="1">
        <v>1</v>
      </c>
    </row>
    <row r="18" spans="1:15" x14ac:dyDescent="0.4">
      <c r="B18" s="1">
        <v>81</v>
      </c>
      <c r="C18" s="1"/>
      <c r="D18" s="1"/>
      <c r="E18" s="1"/>
      <c r="F18" s="1"/>
      <c r="G18" s="1"/>
      <c r="H18" s="1"/>
      <c r="I18" s="16">
        <v>1</v>
      </c>
      <c r="J18" s="16">
        <v>1</v>
      </c>
      <c r="K18" s="14">
        <v>0.97489999999999999</v>
      </c>
      <c r="L18" s="16">
        <v>1</v>
      </c>
      <c r="M18" s="17">
        <f>SUM(C18:L18)</f>
        <v>3.9748999999999999</v>
      </c>
      <c r="N18" s="1">
        <v>4</v>
      </c>
    </row>
    <row r="19" spans="1:15" x14ac:dyDescent="0.4">
      <c r="B19" s="1">
        <v>95</v>
      </c>
      <c r="C19" s="1"/>
      <c r="D19" s="1"/>
      <c r="E19" s="1"/>
      <c r="F19" s="1"/>
      <c r="G19" s="1"/>
      <c r="H19" s="16">
        <v>1</v>
      </c>
      <c r="I19" s="1"/>
      <c r="J19" s="1"/>
      <c r="K19" s="1"/>
      <c r="L19" s="1"/>
      <c r="M19" s="17">
        <f>SUM(C19:L19)</f>
        <v>1</v>
      </c>
      <c r="N19" s="1">
        <v>1</v>
      </c>
    </row>
    <row r="20" spans="1:15" x14ac:dyDescent="0.4">
      <c r="A20" s="4" t="s">
        <v>26</v>
      </c>
      <c r="B20" s="1"/>
      <c r="C20" s="1"/>
      <c r="M20" s="6"/>
    </row>
    <row r="21" spans="1:15" x14ac:dyDescent="0.4">
      <c r="A21" s="5" t="s">
        <v>40</v>
      </c>
      <c r="B21" s="6" t="s">
        <v>24</v>
      </c>
      <c r="C21" s="6" t="s">
        <v>25</v>
      </c>
      <c r="J21" s="6" t="s">
        <v>55</v>
      </c>
      <c r="K21" s="6" t="s">
        <v>54</v>
      </c>
      <c r="L21" s="6" t="s">
        <v>53</v>
      </c>
      <c r="M21" s="6" t="s">
        <v>52</v>
      </c>
      <c r="N21" s="1" t="s">
        <v>25</v>
      </c>
      <c r="O21" s="6" t="s">
        <v>56</v>
      </c>
    </row>
    <row r="22" spans="1:15" x14ac:dyDescent="0.4">
      <c r="A22" s="5" t="s">
        <v>50</v>
      </c>
      <c r="B22" s="6">
        <v>20</v>
      </c>
      <c r="C22" s="6">
        <v>92</v>
      </c>
      <c r="J22" s="20">
        <f>MEDIAN(C3:L19)</f>
        <v>0.97160000000000002</v>
      </c>
      <c r="K22" s="21">
        <f>MIN(C3:L19)</f>
        <v>0.78720000000000001</v>
      </c>
      <c r="L22" s="21">
        <f>MAX(C3:L19)</f>
        <v>1</v>
      </c>
      <c r="M22" s="19">
        <f>SUM(M3:M19)/N22</f>
        <v>0.95098764815359016</v>
      </c>
      <c r="N22" s="6">
        <f>SUM(N2:N19)</f>
        <v>82</v>
      </c>
      <c r="O22" s="22">
        <f>29/N22</f>
        <v>0.35365853658536583</v>
      </c>
    </row>
    <row r="23" spans="1:15" x14ac:dyDescent="0.4">
      <c r="A23" s="5" t="s">
        <v>51</v>
      </c>
      <c r="B23" s="6">
        <v>17</v>
      </c>
      <c r="C23" s="6">
        <v>82</v>
      </c>
    </row>
    <row r="26" spans="1:15" x14ac:dyDescent="0.4">
      <c r="A26" s="4" t="s">
        <v>37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 x14ac:dyDescent="0.4">
      <c r="A27" s="9" t="s">
        <v>0</v>
      </c>
      <c r="B27" s="1">
        <v>7</v>
      </c>
      <c r="C27" s="1"/>
      <c r="D27" s="1"/>
      <c r="E27" s="1"/>
      <c r="F27" s="1"/>
      <c r="G27" s="1"/>
      <c r="H27" s="16">
        <v>1</v>
      </c>
      <c r="I27" s="1"/>
      <c r="J27" s="1"/>
      <c r="K27" s="1"/>
      <c r="L27" s="1"/>
      <c r="M27" s="17">
        <f>SUM(C27:L27)</f>
        <v>1</v>
      </c>
      <c r="N27" s="1">
        <v>1</v>
      </c>
    </row>
    <row r="28" spans="1:15" x14ac:dyDescent="0.4">
      <c r="B28" s="1">
        <v>18</v>
      </c>
      <c r="C28" s="18">
        <v>0.91969999999999996</v>
      </c>
      <c r="D28" s="18">
        <v>0.91969999999999996</v>
      </c>
      <c r="E28" s="18">
        <v>0.91969999999999996</v>
      </c>
      <c r="F28" s="18">
        <v>0.91969999999999996</v>
      </c>
      <c r="G28" s="18">
        <v>0.91969999999999996</v>
      </c>
      <c r="H28" s="18">
        <v>0.91969999999999996</v>
      </c>
      <c r="I28" s="18">
        <v>0.91969999999999996</v>
      </c>
      <c r="J28" s="18">
        <v>0.91969999999999996</v>
      </c>
      <c r="K28" s="18">
        <v>0.91969999999999996</v>
      </c>
      <c r="L28" s="18"/>
      <c r="M28" s="17">
        <f>SUM(C28:L28)</f>
        <v>8.2772999999999985</v>
      </c>
      <c r="N28" s="1">
        <v>9</v>
      </c>
    </row>
    <row r="29" spans="1:15" x14ac:dyDescent="0.4">
      <c r="B29" s="1">
        <v>21</v>
      </c>
      <c r="C29" s="18">
        <v>0.9647</v>
      </c>
      <c r="D29" s="1"/>
      <c r="E29" s="18">
        <v>0.9647</v>
      </c>
      <c r="F29" s="1"/>
      <c r="G29" s="18">
        <v>0.9647</v>
      </c>
      <c r="H29" s="18">
        <v>0.9647</v>
      </c>
      <c r="I29" s="1"/>
      <c r="J29" s="18">
        <v>0.9647</v>
      </c>
      <c r="K29" s="18">
        <v>0.9647</v>
      </c>
      <c r="L29" s="18">
        <v>0.9647</v>
      </c>
      <c r="M29" s="17">
        <f>SUM(C29:L29)</f>
        <v>6.7528999999999995</v>
      </c>
      <c r="N29" s="1">
        <v>7</v>
      </c>
    </row>
    <row r="30" spans="1:15" x14ac:dyDescent="0.4">
      <c r="A30" t="s">
        <v>14</v>
      </c>
      <c r="B30" s="1">
        <v>8</v>
      </c>
      <c r="C30" s="1"/>
      <c r="D30" s="18">
        <v>0.95599999999999996</v>
      </c>
      <c r="E30" s="1"/>
      <c r="F30" s="18">
        <v>0.95599999999999996</v>
      </c>
      <c r="G30" s="1"/>
      <c r="H30" s="1"/>
      <c r="I30" s="18">
        <v>0.95599999999999996</v>
      </c>
      <c r="J30" s="18">
        <v>0.95599999999999996</v>
      </c>
      <c r="K30" s="18">
        <v>0.95599999999999996</v>
      </c>
      <c r="L30" s="1"/>
      <c r="M30" s="17">
        <f>SUM(C30:L30)</f>
        <v>4.7799999999999994</v>
      </c>
      <c r="N30" s="1">
        <v>5</v>
      </c>
    </row>
    <row r="31" spans="1:15" x14ac:dyDescent="0.4">
      <c r="B31" s="1">
        <v>16</v>
      </c>
      <c r="C31" s="18">
        <v>0.95650000000000002</v>
      </c>
      <c r="D31" s="18">
        <v>0.95650000000000002</v>
      </c>
      <c r="E31" s="18">
        <v>0.95650000000000002</v>
      </c>
      <c r="F31" s="18">
        <v>0.95650000000000002</v>
      </c>
      <c r="G31" s="18">
        <v>0.95650000000000002</v>
      </c>
      <c r="H31" s="18">
        <v>0.95650000000000002</v>
      </c>
      <c r="I31" s="18">
        <v>0.95650000000000002</v>
      </c>
      <c r="J31" s="18">
        <v>0.95650000000000002</v>
      </c>
      <c r="K31" s="18">
        <v>0.95650000000000002</v>
      </c>
      <c r="L31" s="18">
        <v>0.95650000000000002</v>
      </c>
      <c r="M31" s="17">
        <f>SUM(C31:L31)</f>
        <v>9.5649999999999995</v>
      </c>
      <c r="N31" s="1">
        <v>10</v>
      </c>
    </row>
    <row r="32" spans="1:15" x14ac:dyDescent="0.4">
      <c r="A32" t="s">
        <v>16</v>
      </c>
      <c r="B32" s="1">
        <v>5</v>
      </c>
      <c r="C32" s="1"/>
      <c r="D32" s="1"/>
      <c r="E32" s="18">
        <v>0.8085</v>
      </c>
      <c r="F32" s="18">
        <v>0.8085</v>
      </c>
      <c r="G32" s="18">
        <v>0.78720000000000001</v>
      </c>
      <c r="H32" s="18">
        <v>0.8085</v>
      </c>
      <c r="I32" s="1"/>
      <c r="J32" s="1"/>
      <c r="K32" s="18">
        <v>0.8085</v>
      </c>
      <c r="L32" s="18">
        <v>0.8085</v>
      </c>
      <c r="M32" s="17">
        <f>SUM(C32:L32)</f>
        <v>4.8297000000000008</v>
      </c>
      <c r="N32" s="1">
        <v>6</v>
      </c>
    </row>
    <row r="33" spans="1:14" x14ac:dyDescent="0.4">
      <c r="A33" t="s">
        <v>17</v>
      </c>
      <c r="B33" s="1">
        <v>5</v>
      </c>
      <c r="C33" s="18">
        <v>0.96909999999999996</v>
      </c>
      <c r="D33" s="1"/>
      <c r="E33" s="1"/>
      <c r="F33" s="1"/>
      <c r="G33" s="18">
        <v>0.96909999999999996</v>
      </c>
      <c r="H33" s="18">
        <v>0.96909999999999996</v>
      </c>
      <c r="I33" s="18">
        <v>0.96909999999999996</v>
      </c>
      <c r="J33" s="1"/>
      <c r="K33" s="18">
        <v>0.96909999999999996</v>
      </c>
      <c r="L33" s="1"/>
      <c r="M33" s="17">
        <f>SUM(C33:L33)</f>
        <v>4.8454999999999995</v>
      </c>
      <c r="N33" s="1">
        <v>5</v>
      </c>
    </row>
    <row r="34" spans="1:14" x14ac:dyDescent="0.4">
      <c r="B34" s="1">
        <v>10</v>
      </c>
      <c r="C34" s="18">
        <v>0.98460000000000003</v>
      </c>
      <c r="D34" s="18">
        <v>0.99380000000000002</v>
      </c>
      <c r="E34" s="18">
        <v>0.99380000000000002</v>
      </c>
      <c r="F34" s="18">
        <v>0.97840000000000005</v>
      </c>
      <c r="G34" s="18">
        <v>0.99380000000000002</v>
      </c>
      <c r="H34" s="18">
        <v>0.99380000000000002</v>
      </c>
      <c r="I34" s="18">
        <v>0.99380000000000002</v>
      </c>
      <c r="J34" s="18">
        <v>0.99380000000000002</v>
      </c>
      <c r="K34" s="18">
        <v>0.99380000000000002</v>
      </c>
      <c r="L34" s="18">
        <v>0.81479999999999997</v>
      </c>
      <c r="M34" s="17">
        <f>SUM(C34:L34)</f>
        <v>9.7344000000000008</v>
      </c>
      <c r="N34" s="1">
        <v>10</v>
      </c>
    </row>
    <row r="35" spans="1:14" x14ac:dyDescent="0.4">
      <c r="B35" s="1">
        <v>11</v>
      </c>
      <c r="C35" s="18">
        <v>0.91639999999999999</v>
      </c>
      <c r="D35" s="18">
        <v>0.9798</v>
      </c>
      <c r="E35" s="18">
        <v>0.9798</v>
      </c>
      <c r="F35" s="18">
        <v>0.9798</v>
      </c>
      <c r="G35" s="1"/>
      <c r="H35" s="1"/>
      <c r="I35" s="18">
        <v>0.95389999999999997</v>
      </c>
      <c r="J35" s="1"/>
      <c r="K35" s="1"/>
      <c r="L35" s="18">
        <v>0.92220000000000002</v>
      </c>
      <c r="M35" s="17">
        <f>SUM(C35:L35)</f>
        <v>5.7318999999999996</v>
      </c>
      <c r="N35" s="1">
        <v>6</v>
      </c>
    </row>
    <row r="36" spans="1:14" x14ac:dyDescent="0.4">
      <c r="A36" t="s">
        <v>19</v>
      </c>
      <c r="B36" s="1">
        <v>1</v>
      </c>
      <c r="C36" s="16">
        <v>1</v>
      </c>
      <c r="D36" s="16">
        <v>1</v>
      </c>
      <c r="E36" s="1"/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7">
        <f>SUM(C36:L36)</f>
        <v>9</v>
      </c>
      <c r="N36" s="1">
        <v>9</v>
      </c>
    </row>
    <row r="37" spans="1:14" x14ac:dyDescent="0.4">
      <c r="B37" s="1">
        <v>19</v>
      </c>
      <c r="C37" s="1"/>
      <c r="D37" s="1"/>
      <c r="E37" s="1"/>
      <c r="F37" s="1"/>
      <c r="G37" s="1"/>
      <c r="H37" s="1"/>
      <c r="I37" s="1"/>
      <c r="J37" s="18">
        <v>0.98750000000000004</v>
      </c>
      <c r="K37" s="1"/>
      <c r="L37" s="1"/>
      <c r="M37" s="17">
        <f>SUM(C37:L37)</f>
        <v>0.98750000000000004</v>
      </c>
      <c r="N37" s="1">
        <v>1</v>
      </c>
    </row>
    <row r="38" spans="1:14" x14ac:dyDescent="0.4">
      <c r="B38" s="1">
        <v>75</v>
      </c>
      <c r="C38" s="16">
        <v>1</v>
      </c>
      <c r="D38" s="1"/>
      <c r="E38" s="16">
        <v>1</v>
      </c>
      <c r="F38" s="1"/>
      <c r="G38" s="16">
        <v>1</v>
      </c>
      <c r="H38" s="16">
        <v>1</v>
      </c>
      <c r="I38" s="16">
        <v>1</v>
      </c>
      <c r="J38" s="1"/>
      <c r="K38" s="16">
        <v>1</v>
      </c>
      <c r="L38" s="1"/>
      <c r="M38" s="17">
        <f>SUM(C38:L38)</f>
        <v>6</v>
      </c>
      <c r="N38" s="1">
        <v>6</v>
      </c>
    </row>
    <row r="39" spans="1:14" x14ac:dyDescent="0.4">
      <c r="A39" t="s">
        <v>20</v>
      </c>
      <c r="B39" s="1">
        <v>10</v>
      </c>
      <c r="C39" s="1"/>
      <c r="D39" s="1"/>
      <c r="E39" s="1"/>
      <c r="F39" s="1"/>
      <c r="G39" s="1"/>
      <c r="H39" s="18">
        <v>0.94589999999999996</v>
      </c>
      <c r="I39" s="1"/>
      <c r="J39" s="1"/>
      <c r="K39" s="1"/>
      <c r="L39" s="1"/>
      <c r="M39" s="17">
        <f>SUM(C39:L39)</f>
        <v>0.94589999999999996</v>
      </c>
      <c r="N39" s="1">
        <v>1</v>
      </c>
    </row>
    <row r="40" spans="1:14" x14ac:dyDescent="0.4">
      <c r="A40" t="s">
        <v>29</v>
      </c>
      <c r="B40" s="1">
        <v>39</v>
      </c>
      <c r="C40" s="1"/>
      <c r="D40" s="1"/>
      <c r="E40" s="1"/>
      <c r="F40" s="1"/>
      <c r="G40" s="1"/>
      <c r="H40" s="1"/>
      <c r="I40" s="1"/>
      <c r="J40" s="1"/>
      <c r="K40" s="1"/>
      <c r="L40" s="16">
        <v>1</v>
      </c>
      <c r="M40" s="17">
        <f>SUM(C40:L40)</f>
        <v>1</v>
      </c>
      <c r="N40" s="1">
        <v>1</v>
      </c>
    </row>
    <row r="41" spans="1:14" x14ac:dyDescent="0.4">
      <c r="A41" t="s">
        <v>21</v>
      </c>
      <c r="B41" s="1">
        <v>1</v>
      </c>
      <c r="C41" s="18">
        <v>0.97160000000000002</v>
      </c>
      <c r="D41" s="18">
        <v>0.97160000000000002</v>
      </c>
      <c r="E41" s="18">
        <v>0.97160000000000002</v>
      </c>
      <c r="F41" s="18">
        <v>0.97160000000000002</v>
      </c>
      <c r="G41" s="18">
        <v>0.97160000000000002</v>
      </c>
      <c r="H41" s="1"/>
      <c r="I41" s="18">
        <v>0.97160000000000002</v>
      </c>
      <c r="J41" s="18">
        <v>0.97160000000000002</v>
      </c>
      <c r="K41" s="1"/>
      <c r="L41" s="18">
        <v>0.97160000000000002</v>
      </c>
      <c r="M41" s="17">
        <f>SUM(C41:L41)</f>
        <v>7.7728000000000019</v>
      </c>
      <c r="N41" s="1">
        <v>8</v>
      </c>
    </row>
    <row r="42" spans="1:14" x14ac:dyDescent="0.4">
      <c r="B42" s="1">
        <v>9</v>
      </c>
      <c r="C42" s="1"/>
      <c r="D42" s="1"/>
      <c r="E42" s="1"/>
      <c r="F42" s="1"/>
      <c r="G42" s="1"/>
      <c r="H42" s="1"/>
      <c r="I42" s="1"/>
      <c r="J42" s="1"/>
      <c r="K42" s="16">
        <v>1</v>
      </c>
      <c r="L42" s="1"/>
      <c r="M42" s="17">
        <f>SUM(C42:L42)</f>
        <v>1</v>
      </c>
      <c r="N42" s="1">
        <v>1</v>
      </c>
    </row>
    <row r="43" spans="1:14" x14ac:dyDescent="0.4">
      <c r="B43" s="1">
        <v>18</v>
      </c>
      <c r="C43" s="1"/>
      <c r="D43" s="1"/>
      <c r="E43" s="1"/>
      <c r="F43" s="1"/>
      <c r="G43" s="1"/>
      <c r="H43" s="1"/>
      <c r="I43" s="1"/>
      <c r="J43" s="16">
        <v>1</v>
      </c>
      <c r="K43" s="1"/>
      <c r="L43" s="16">
        <v>1</v>
      </c>
      <c r="M43" s="17">
        <f>SUM(C43:L43)</f>
        <v>2</v>
      </c>
      <c r="N43" s="1">
        <v>2</v>
      </c>
    </row>
    <row r="44" spans="1:14" x14ac:dyDescent="0.4">
      <c r="B44" s="1">
        <v>23</v>
      </c>
      <c r="C44" s="1"/>
      <c r="D44" s="1"/>
      <c r="E44" s="1"/>
      <c r="F44" s="1"/>
      <c r="G44" s="1"/>
      <c r="H44" s="1"/>
      <c r="I44" s="1"/>
      <c r="J44" s="1"/>
      <c r="K44" s="1"/>
      <c r="L44" s="18">
        <v>0.68569999999999998</v>
      </c>
      <c r="M44" s="17">
        <f>SUM(C44:L44)</f>
        <v>0.68569999999999998</v>
      </c>
      <c r="N44" s="1">
        <v>1</v>
      </c>
    </row>
    <row r="45" spans="1:14" x14ac:dyDescent="0.4">
      <c r="B45" s="1">
        <v>32</v>
      </c>
      <c r="C45" s="1"/>
      <c r="D45" s="18">
        <v>0.85709999999999997</v>
      </c>
      <c r="E45" s="1"/>
      <c r="F45" s="1"/>
      <c r="G45" s="1"/>
      <c r="H45" s="18">
        <v>0.85709999999999997</v>
      </c>
      <c r="I45" s="1"/>
      <c r="J45" s="18">
        <v>0.85709999999999997</v>
      </c>
      <c r="K45" s="1"/>
      <c r="L45" s="1"/>
      <c r="M45" s="17">
        <f>SUM(C45:L45)</f>
        <v>2.5712999999999999</v>
      </c>
      <c r="N45" s="1">
        <v>3</v>
      </c>
    </row>
    <row r="46" spans="1:14" x14ac:dyDescent="0.4">
      <c r="B46" s="1">
        <v>46</v>
      </c>
      <c r="C46" s="16">
        <v>1</v>
      </c>
      <c r="D46" s="1"/>
      <c r="E46" s="16">
        <v>1</v>
      </c>
      <c r="F46" s="16">
        <v>1</v>
      </c>
      <c r="G46" s="16">
        <v>1</v>
      </c>
      <c r="H46" s="16">
        <v>1</v>
      </c>
      <c r="I46" s="16">
        <v>1</v>
      </c>
      <c r="J46" s="1"/>
      <c r="K46" s="16">
        <v>1</v>
      </c>
      <c r="L46" s="1"/>
      <c r="M46" s="17">
        <f>SUM(C46:L46)</f>
        <v>7</v>
      </c>
      <c r="N46" s="1">
        <v>7</v>
      </c>
    </row>
    <row r="47" spans="1:14" x14ac:dyDescent="0.4">
      <c r="B47" s="1">
        <v>58</v>
      </c>
      <c r="C47" s="1"/>
      <c r="D47" s="1"/>
      <c r="E47" s="1"/>
      <c r="F47" s="16">
        <v>1</v>
      </c>
      <c r="G47" s="16">
        <v>1</v>
      </c>
      <c r="H47" s="16">
        <v>1</v>
      </c>
      <c r="I47" s="1"/>
      <c r="J47" s="16">
        <v>1</v>
      </c>
      <c r="K47" s="1"/>
      <c r="L47" s="16">
        <v>1</v>
      </c>
      <c r="M47" s="17">
        <f>SUM(C47:L47)</f>
        <v>5</v>
      </c>
      <c r="N47" s="1">
        <v>5</v>
      </c>
    </row>
    <row r="48" spans="1:14" x14ac:dyDescent="0.4">
      <c r="B48" s="1">
        <v>69</v>
      </c>
      <c r="C48" s="1"/>
      <c r="D48" s="1"/>
      <c r="E48" s="1"/>
      <c r="F48" s="1"/>
      <c r="G48" s="16">
        <v>1</v>
      </c>
      <c r="H48" s="1"/>
      <c r="I48" s="1"/>
      <c r="J48" s="1"/>
      <c r="K48" s="1"/>
      <c r="L48" s="1"/>
      <c r="M48" s="17">
        <f>SUM(C48:L48)</f>
        <v>1</v>
      </c>
      <c r="N48" s="1">
        <v>1</v>
      </c>
    </row>
    <row r="49" spans="1:15" x14ac:dyDescent="0.4">
      <c r="B49" s="1">
        <v>72</v>
      </c>
      <c r="C49" s="1"/>
      <c r="D49" s="1"/>
      <c r="E49" s="16">
        <v>1</v>
      </c>
      <c r="F49" s="1"/>
      <c r="G49" s="15">
        <v>0.94120000000000004</v>
      </c>
      <c r="H49" s="1"/>
      <c r="I49" s="1"/>
      <c r="J49" s="15">
        <v>0.94120000000000004</v>
      </c>
      <c r="K49" s="1"/>
      <c r="L49" s="16">
        <v>1</v>
      </c>
      <c r="M49" s="17">
        <f>SUM(C49:L49)</f>
        <v>3.8824000000000001</v>
      </c>
      <c r="N49" s="1">
        <v>4</v>
      </c>
    </row>
    <row r="50" spans="1:15" x14ac:dyDescent="0.4">
      <c r="B50" s="1">
        <v>81</v>
      </c>
      <c r="C50" s="1"/>
      <c r="D50" s="1"/>
      <c r="E50" s="16">
        <v>1</v>
      </c>
      <c r="F50" s="1"/>
      <c r="G50" s="16">
        <v>1</v>
      </c>
      <c r="H50" s="1"/>
      <c r="I50" s="1"/>
      <c r="J50" s="16">
        <v>1</v>
      </c>
      <c r="K50" s="15">
        <v>0.97489999999999999</v>
      </c>
      <c r="L50" s="16">
        <v>1</v>
      </c>
      <c r="M50" s="17">
        <f>SUM(C50:L50)</f>
        <v>4.9748999999999999</v>
      </c>
      <c r="N50" s="1">
        <v>5</v>
      </c>
    </row>
    <row r="51" spans="1:15" x14ac:dyDescent="0.4">
      <c r="A51" s="4" t="s">
        <v>37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5" x14ac:dyDescent="0.4">
      <c r="A52" s="5" t="s">
        <v>40</v>
      </c>
      <c r="B52" s="6" t="s">
        <v>24</v>
      </c>
      <c r="C52" s="6" t="s">
        <v>25</v>
      </c>
      <c r="D52" s="1"/>
      <c r="E52" s="1"/>
      <c r="F52" s="1"/>
      <c r="G52" s="1"/>
      <c r="H52" s="1"/>
      <c r="I52" s="1"/>
      <c r="J52" s="6" t="s">
        <v>55</v>
      </c>
      <c r="K52" s="6" t="s">
        <v>54</v>
      </c>
      <c r="L52" s="6" t="s">
        <v>53</v>
      </c>
      <c r="M52" s="6" t="s">
        <v>52</v>
      </c>
      <c r="N52" s="1" t="s">
        <v>25</v>
      </c>
      <c r="O52" s="6" t="s">
        <v>56</v>
      </c>
    </row>
    <row r="53" spans="1:15" x14ac:dyDescent="0.4">
      <c r="A53" s="6" t="s">
        <v>57</v>
      </c>
      <c r="B53" s="6">
        <v>28</v>
      </c>
      <c r="C53" s="6">
        <v>131</v>
      </c>
      <c r="J53" s="20">
        <f>MEDIAN(C27:L50)</f>
        <v>0.97160000000000002</v>
      </c>
      <c r="K53" s="21">
        <f>MIN(C27:L50)</f>
        <v>0.68569999999999998</v>
      </c>
      <c r="L53" s="21">
        <f>MAX(C27:L50)</f>
        <v>1</v>
      </c>
      <c r="M53" s="19">
        <f>SUM(M27:M50)/N53</f>
        <v>0.95909824561403501</v>
      </c>
      <c r="N53" s="6">
        <f>SUM(N27:N50)</f>
        <v>114</v>
      </c>
      <c r="O53" s="22">
        <f>39/N53</f>
        <v>0.34210526315789475</v>
      </c>
    </row>
    <row r="54" spans="1:15" x14ac:dyDescent="0.4">
      <c r="A54" s="5" t="s">
        <v>58</v>
      </c>
      <c r="B54" s="6">
        <v>24</v>
      </c>
      <c r="C54" s="6">
        <v>114</v>
      </c>
    </row>
    <row r="57" spans="1:15" x14ac:dyDescent="0.4">
      <c r="A57" s="4" t="s">
        <v>44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5" x14ac:dyDescent="0.4">
      <c r="A58" t="s">
        <v>0</v>
      </c>
      <c r="B58" s="1">
        <v>7</v>
      </c>
      <c r="C58" s="1"/>
      <c r="D58" s="1"/>
      <c r="E58" s="1"/>
      <c r="F58" s="1"/>
      <c r="G58" s="1"/>
      <c r="H58" s="16">
        <v>1</v>
      </c>
      <c r="I58" s="1"/>
      <c r="J58" s="1"/>
      <c r="K58" s="1"/>
      <c r="L58" s="1"/>
      <c r="M58" s="17">
        <f>SUM(C58:L58)</f>
        <v>1</v>
      </c>
      <c r="N58" s="1">
        <v>1</v>
      </c>
    </row>
    <row r="59" spans="1:15" x14ac:dyDescent="0.4">
      <c r="B59" s="1">
        <v>18</v>
      </c>
      <c r="C59" s="18">
        <v>0.91969999999999996</v>
      </c>
      <c r="D59" s="18">
        <v>0.91969999999999996</v>
      </c>
      <c r="E59" s="18">
        <v>0.93569999999999998</v>
      </c>
      <c r="F59" s="1"/>
      <c r="G59" s="18">
        <v>0.91969999999999996</v>
      </c>
      <c r="H59" s="18">
        <v>0.91969999999999996</v>
      </c>
      <c r="I59" s="18">
        <v>0.91969999999999996</v>
      </c>
      <c r="J59" s="18"/>
      <c r="K59" s="18">
        <v>0.91969999999999996</v>
      </c>
      <c r="L59" s="18">
        <v>0.91969999999999996</v>
      </c>
      <c r="M59" s="17">
        <f>SUM(C59:L59)</f>
        <v>7.3735999999999988</v>
      </c>
      <c r="N59" s="1">
        <v>8</v>
      </c>
    </row>
    <row r="60" spans="1:15" x14ac:dyDescent="0.4">
      <c r="B60" s="1">
        <v>21</v>
      </c>
      <c r="C60" s="1"/>
      <c r="D60" s="1"/>
      <c r="E60" s="1"/>
      <c r="F60" s="1"/>
      <c r="G60" s="1"/>
      <c r="H60" s="1"/>
      <c r="I60" s="1"/>
      <c r="J60" s="1"/>
      <c r="K60" s="18">
        <v>0.9647</v>
      </c>
      <c r="L60" s="15">
        <v>0.95409999999999995</v>
      </c>
      <c r="M60" s="17">
        <f>SUM(C60:L60)</f>
        <v>1.9188000000000001</v>
      </c>
      <c r="N60" s="1">
        <v>2</v>
      </c>
    </row>
    <row r="61" spans="1:15" x14ac:dyDescent="0.4">
      <c r="A61" t="s">
        <v>14</v>
      </c>
      <c r="B61" s="1">
        <v>8</v>
      </c>
      <c r="C61" s="16">
        <v>1</v>
      </c>
      <c r="D61" s="16">
        <v>1</v>
      </c>
      <c r="E61" s="1"/>
      <c r="F61" s="1"/>
      <c r="G61" s="16">
        <v>1</v>
      </c>
      <c r="H61" s="1"/>
      <c r="I61" s="1"/>
      <c r="J61" s="16">
        <v>1</v>
      </c>
      <c r="K61" s="1"/>
      <c r="L61" s="16">
        <v>1</v>
      </c>
      <c r="M61" s="17">
        <f>SUM(C61:L61)</f>
        <v>5</v>
      </c>
      <c r="N61" s="1">
        <v>5</v>
      </c>
    </row>
    <row r="62" spans="1:15" x14ac:dyDescent="0.4">
      <c r="B62" s="1">
        <v>16</v>
      </c>
      <c r="C62" s="18">
        <v>0.91300000000000003</v>
      </c>
      <c r="D62" s="18">
        <v>0.91300000000000003</v>
      </c>
      <c r="E62" s="18">
        <v>0.91300000000000003</v>
      </c>
      <c r="F62" s="18">
        <v>0.91300000000000003</v>
      </c>
      <c r="G62" s="18">
        <v>0.91300000000000003</v>
      </c>
      <c r="H62" s="18">
        <v>0.91300000000000003</v>
      </c>
      <c r="I62" s="1"/>
      <c r="J62" s="18">
        <v>0.91300000000000003</v>
      </c>
      <c r="K62" s="18">
        <v>0.91300000000000003</v>
      </c>
      <c r="L62" s="18">
        <v>0.91300000000000003</v>
      </c>
      <c r="M62" s="17">
        <f>SUM(C62:L62)</f>
        <v>8.2170000000000005</v>
      </c>
      <c r="N62" s="1">
        <v>9</v>
      </c>
    </row>
    <row r="63" spans="1:15" x14ac:dyDescent="0.4">
      <c r="A63" t="s">
        <v>16</v>
      </c>
      <c r="B63" s="1">
        <v>5</v>
      </c>
      <c r="C63" s="18">
        <v>0.8085</v>
      </c>
      <c r="D63" s="18">
        <v>0.8085</v>
      </c>
      <c r="E63" s="18">
        <v>0.8085</v>
      </c>
      <c r="F63" s="18">
        <v>0.8085</v>
      </c>
      <c r="G63" s="1"/>
      <c r="H63" s="18">
        <v>0.8085</v>
      </c>
      <c r="I63" s="18">
        <v>0.8085</v>
      </c>
      <c r="J63" s="1"/>
      <c r="K63" s="1"/>
      <c r="L63" s="18">
        <v>0.78720000000000001</v>
      </c>
      <c r="M63" s="17">
        <f>SUM(C63:L63)</f>
        <v>5.6382000000000012</v>
      </c>
      <c r="N63" s="1">
        <v>7</v>
      </c>
    </row>
    <row r="64" spans="1:15" x14ac:dyDescent="0.4">
      <c r="A64" t="s">
        <v>17</v>
      </c>
      <c r="B64" s="1">
        <v>5</v>
      </c>
      <c r="C64" s="1"/>
      <c r="D64" s="18">
        <v>0.96909999999999996</v>
      </c>
      <c r="E64" s="1"/>
      <c r="F64" s="1"/>
      <c r="G64" s="18">
        <v>0.96909999999999996</v>
      </c>
      <c r="H64" s="18">
        <v>0.96909999999999996</v>
      </c>
      <c r="I64" s="1"/>
      <c r="J64" s="1"/>
      <c r="K64" s="1"/>
      <c r="L64" s="1"/>
      <c r="M64" s="17">
        <f>SUM(C64:L64)</f>
        <v>2.9072999999999998</v>
      </c>
      <c r="N64" s="1">
        <v>3</v>
      </c>
    </row>
    <row r="65" spans="1:14" x14ac:dyDescent="0.4">
      <c r="B65" s="1">
        <v>10</v>
      </c>
      <c r="C65" s="18">
        <v>0.99380000000000002</v>
      </c>
      <c r="D65" s="18">
        <v>0.97840000000000005</v>
      </c>
      <c r="E65" s="1"/>
      <c r="F65" s="1"/>
      <c r="G65" s="18">
        <v>0.99690000000000001</v>
      </c>
      <c r="H65" s="15">
        <v>0.99380000000000002</v>
      </c>
      <c r="I65" s="15">
        <v>0.97219999999999995</v>
      </c>
      <c r="J65" s="15">
        <v>0.7994</v>
      </c>
      <c r="K65" s="15">
        <v>0.99380000000000002</v>
      </c>
      <c r="L65" s="15">
        <v>0.91979999999999995</v>
      </c>
      <c r="M65" s="17">
        <f>SUM(C65:L65)</f>
        <v>7.6481000000000012</v>
      </c>
      <c r="N65" s="1">
        <v>8</v>
      </c>
    </row>
    <row r="66" spans="1:14" x14ac:dyDescent="0.4">
      <c r="B66" s="1">
        <v>11</v>
      </c>
      <c r="C66" s="18">
        <v>0.9798</v>
      </c>
      <c r="D66" s="18">
        <v>0.9798</v>
      </c>
      <c r="E66" s="1"/>
      <c r="F66" s="18">
        <v>0.9798</v>
      </c>
      <c r="G66" s="18">
        <v>0.95389999999999997</v>
      </c>
      <c r="H66" s="1"/>
      <c r="I66" s="18">
        <v>0.9798</v>
      </c>
      <c r="J66" s="1"/>
      <c r="K66" s="1"/>
      <c r="L66" s="18">
        <v>0.9798</v>
      </c>
      <c r="M66" s="17">
        <f>SUM(C66:L66)</f>
        <v>5.8529</v>
      </c>
      <c r="N66" s="1">
        <v>6</v>
      </c>
    </row>
    <row r="67" spans="1:14" x14ac:dyDescent="0.4">
      <c r="A67" t="s">
        <v>19</v>
      </c>
      <c r="B67" s="1">
        <v>1</v>
      </c>
      <c r="C67" s="1"/>
      <c r="D67" s="1"/>
      <c r="E67" s="1"/>
      <c r="F67" s="1"/>
      <c r="G67" s="1"/>
      <c r="H67" s="1"/>
      <c r="I67" s="1"/>
      <c r="J67" s="16">
        <v>1</v>
      </c>
      <c r="K67" s="1"/>
      <c r="L67" s="1"/>
      <c r="M67" s="17">
        <f>SUM(C67:L67)</f>
        <v>1</v>
      </c>
      <c r="N67" s="1">
        <v>1</v>
      </c>
    </row>
    <row r="68" spans="1:14" x14ac:dyDescent="0.4">
      <c r="B68" s="1">
        <v>60</v>
      </c>
      <c r="C68" s="1"/>
      <c r="D68" s="1"/>
      <c r="E68" s="1"/>
      <c r="F68" s="1"/>
      <c r="G68" s="1"/>
      <c r="H68" s="1"/>
      <c r="I68" s="1"/>
      <c r="J68" s="15">
        <v>0.85329999999999995</v>
      </c>
      <c r="K68" s="1"/>
      <c r="L68" s="1"/>
      <c r="M68" s="17">
        <f>SUM(C68:L68)</f>
        <v>0.85329999999999995</v>
      </c>
      <c r="N68" s="1">
        <v>1</v>
      </c>
    </row>
    <row r="69" spans="1:14" x14ac:dyDescent="0.4">
      <c r="B69" s="1">
        <v>75</v>
      </c>
      <c r="C69" s="1"/>
      <c r="D69" s="1"/>
      <c r="E69" s="1"/>
      <c r="F69" s="1"/>
      <c r="G69" s="1"/>
      <c r="H69" s="1"/>
      <c r="I69" s="1"/>
      <c r="J69" s="1"/>
      <c r="K69" s="16">
        <v>1</v>
      </c>
      <c r="L69" s="1"/>
      <c r="M69" s="17">
        <f>SUM(C69:L69)</f>
        <v>1</v>
      </c>
      <c r="N69" s="1">
        <v>1</v>
      </c>
    </row>
    <row r="70" spans="1:14" x14ac:dyDescent="0.4">
      <c r="B70" s="1">
        <v>85</v>
      </c>
      <c r="C70" s="1"/>
      <c r="D70" s="1"/>
      <c r="E70" s="18">
        <v>0.95</v>
      </c>
      <c r="F70" s="1"/>
      <c r="G70" s="1"/>
      <c r="H70" s="1"/>
      <c r="I70" s="1"/>
      <c r="J70" s="1"/>
      <c r="K70" s="1"/>
      <c r="L70" s="1"/>
      <c r="M70" s="17">
        <f>SUM(C70:L70)</f>
        <v>0.95</v>
      </c>
      <c r="N70" s="1">
        <v>1</v>
      </c>
    </row>
    <row r="71" spans="1:14" x14ac:dyDescent="0.4">
      <c r="A71" t="s">
        <v>20</v>
      </c>
      <c r="B71" s="1">
        <v>10</v>
      </c>
      <c r="C71" s="1"/>
      <c r="D71" s="1"/>
      <c r="E71" s="15">
        <v>0.91890000000000005</v>
      </c>
      <c r="F71" s="1"/>
      <c r="G71" s="1"/>
      <c r="H71" s="1"/>
      <c r="I71" s="18">
        <v>0.91890000000000005</v>
      </c>
      <c r="J71" s="15">
        <v>0.94589999999999996</v>
      </c>
      <c r="K71" s="1"/>
      <c r="L71" s="1"/>
      <c r="M71" s="17">
        <f>SUM(C71:L71)</f>
        <v>2.7837000000000001</v>
      </c>
      <c r="N71" s="1">
        <v>3</v>
      </c>
    </row>
    <row r="72" spans="1:14" x14ac:dyDescent="0.4">
      <c r="A72" t="s">
        <v>29</v>
      </c>
      <c r="B72" s="1">
        <v>39</v>
      </c>
      <c r="C72" s="1"/>
      <c r="D72" s="1"/>
      <c r="E72" s="1"/>
      <c r="F72" s="1"/>
      <c r="G72" s="1"/>
      <c r="H72" s="1"/>
      <c r="I72" s="1"/>
      <c r="J72" s="1"/>
      <c r="K72" s="1"/>
      <c r="L72" s="16">
        <v>1</v>
      </c>
      <c r="M72" s="17">
        <f>SUM(C72:L72)</f>
        <v>1</v>
      </c>
      <c r="N72" s="1">
        <v>1</v>
      </c>
    </row>
    <row r="73" spans="1:14" x14ac:dyDescent="0.4">
      <c r="A73" t="s">
        <v>21</v>
      </c>
      <c r="B73" s="1">
        <v>1</v>
      </c>
      <c r="C73" s="1"/>
      <c r="D73" s="1"/>
      <c r="E73" s="1"/>
      <c r="F73" s="15">
        <v>0.97160000000000002</v>
      </c>
      <c r="G73" s="1"/>
      <c r="H73" s="1"/>
      <c r="I73" s="1"/>
      <c r="J73" s="1"/>
      <c r="K73" s="1"/>
      <c r="L73" s="15">
        <v>0.97160000000000002</v>
      </c>
      <c r="M73" s="17">
        <f>SUM(C73:L73)</f>
        <v>1.9432</v>
      </c>
      <c r="N73" s="1">
        <v>2</v>
      </c>
    </row>
    <row r="74" spans="1:14" x14ac:dyDescent="0.4">
      <c r="B74" s="1">
        <v>5</v>
      </c>
      <c r="C74" s="18">
        <v>0.97089999999999999</v>
      </c>
      <c r="D74" s="1"/>
      <c r="E74" s="1"/>
      <c r="F74" s="15">
        <v>0.98409999999999997</v>
      </c>
      <c r="G74" s="1"/>
      <c r="H74" s="1"/>
      <c r="I74" s="18">
        <v>0.98409999999999997</v>
      </c>
      <c r="J74" s="1"/>
      <c r="K74" s="18">
        <v>0.98409999999999997</v>
      </c>
      <c r="L74" s="18">
        <v>0.98409999999999997</v>
      </c>
      <c r="M74" s="17">
        <f>SUM(C74:L74)</f>
        <v>4.9072999999999993</v>
      </c>
      <c r="N74" s="1">
        <v>5</v>
      </c>
    </row>
    <row r="75" spans="1:14" x14ac:dyDescent="0.4">
      <c r="B75" s="1">
        <v>23</v>
      </c>
      <c r="C75" s="18">
        <v>0.68569999999999998</v>
      </c>
      <c r="D75" s="1"/>
      <c r="E75" s="1"/>
      <c r="F75" s="1"/>
      <c r="G75" s="1"/>
      <c r="H75" s="1"/>
      <c r="I75" s="1"/>
      <c r="J75" s="1"/>
      <c r="K75" s="1"/>
      <c r="L75" s="1"/>
      <c r="M75" s="17">
        <f>SUM(C75:L75)</f>
        <v>0.68569999999999998</v>
      </c>
      <c r="N75" s="1">
        <v>1</v>
      </c>
    </row>
    <row r="76" spans="1:14" x14ac:dyDescent="0.4">
      <c r="B76" s="1">
        <v>46</v>
      </c>
      <c r="C76" s="1"/>
      <c r="D76" s="1"/>
      <c r="E76" s="1"/>
      <c r="F76" s="1"/>
      <c r="G76" s="1"/>
      <c r="H76" s="1"/>
      <c r="I76" s="1"/>
      <c r="J76" s="1"/>
      <c r="K76" s="1"/>
      <c r="L76" s="16">
        <v>1</v>
      </c>
      <c r="M76" s="17">
        <f>SUM(C76:L76)</f>
        <v>1</v>
      </c>
      <c r="N76" s="1">
        <v>1</v>
      </c>
    </row>
    <row r="77" spans="1:14" x14ac:dyDescent="0.4">
      <c r="B77" s="1">
        <v>58</v>
      </c>
      <c r="C77" s="16">
        <v>1</v>
      </c>
      <c r="D77" s="1"/>
      <c r="E77" s="16">
        <v>1</v>
      </c>
      <c r="F77" s="1"/>
      <c r="G77" s="16">
        <v>1</v>
      </c>
      <c r="H77" s="1"/>
      <c r="I77" s="16">
        <v>1</v>
      </c>
      <c r="J77" s="16">
        <v>1</v>
      </c>
      <c r="K77" s="1"/>
      <c r="L77" s="16">
        <v>1</v>
      </c>
      <c r="M77" s="17">
        <f>SUM(C77:L77)</f>
        <v>6</v>
      </c>
      <c r="N77" s="1">
        <v>6</v>
      </c>
    </row>
    <row r="78" spans="1:14" x14ac:dyDescent="0.4">
      <c r="B78" s="1">
        <v>72</v>
      </c>
      <c r="C78" s="1"/>
      <c r="D78" s="1"/>
      <c r="E78" s="1"/>
      <c r="F78" s="1"/>
      <c r="G78" s="1"/>
      <c r="H78" s="1"/>
      <c r="I78" s="18">
        <v>0.94120000000000004</v>
      </c>
      <c r="J78" s="1"/>
      <c r="K78" s="15">
        <v>0.88239999999999996</v>
      </c>
      <c r="L78" s="1"/>
      <c r="M78" s="17">
        <f>SUM(C78:L78)</f>
        <v>1.8235999999999999</v>
      </c>
      <c r="N78" s="1">
        <v>2</v>
      </c>
    </row>
    <row r="79" spans="1:14" x14ac:dyDescent="0.4">
      <c r="B79" s="1">
        <v>81</v>
      </c>
      <c r="C79" s="1"/>
      <c r="D79" s="16">
        <v>1</v>
      </c>
      <c r="E79" s="1"/>
      <c r="F79" s="1"/>
      <c r="G79" s="16">
        <v>1</v>
      </c>
      <c r="H79" s="1"/>
      <c r="I79" s="1"/>
      <c r="J79" s="1"/>
      <c r="K79" s="16">
        <v>1</v>
      </c>
      <c r="L79" s="1"/>
      <c r="M79" s="17">
        <f>SUM(C79:L79)</f>
        <v>3</v>
      </c>
      <c r="N79" s="1">
        <v>3</v>
      </c>
    </row>
    <row r="80" spans="1:14" x14ac:dyDescent="0.4">
      <c r="A80" s="4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3"/>
      <c r="N80" s="24"/>
    </row>
    <row r="81" spans="1:15" x14ac:dyDescent="0.4">
      <c r="A81" s="5" t="s">
        <v>40</v>
      </c>
      <c r="B81" s="6" t="s">
        <v>24</v>
      </c>
      <c r="C81" s="6" t="s">
        <v>25</v>
      </c>
      <c r="J81" s="6" t="s">
        <v>55</v>
      </c>
      <c r="K81" s="6" t="s">
        <v>54</v>
      </c>
      <c r="L81" s="6" t="s">
        <v>53</v>
      </c>
      <c r="M81" s="6" t="s">
        <v>52</v>
      </c>
      <c r="N81" s="1" t="s">
        <v>25</v>
      </c>
      <c r="O81" s="6" t="s">
        <v>56</v>
      </c>
    </row>
    <row r="82" spans="1:15" x14ac:dyDescent="0.4">
      <c r="A82" s="6" t="s">
        <v>59</v>
      </c>
      <c r="B82" s="6">
        <v>24</v>
      </c>
      <c r="C82" s="6">
        <v>83</v>
      </c>
      <c r="J82" s="20">
        <f>MEDIAN(C58:L79)</f>
        <v>0.96909999999999996</v>
      </c>
      <c r="K82" s="21">
        <f>MIN(C58:L79)</f>
        <v>0.68569999999999998</v>
      </c>
      <c r="L82" s="21">
        <f>MAX(C58:L79)</f>
        <v>1</v>
      </c>
      <c r="M82" s="19">
        <f>SUM(M58:M79)/N82</f>
        <v>0.94159350649350659</v>
      </c>
      <c r="N82" s="6">
        <f>SUM(N58:N79)</f>
        <v>77</v>
      </c>
      <c r="O82" s="22">
        <f>19/N82</f>
        <v>0.24675324675324675</v>
      </c>
    </row>
    <row r="83" spans="1:15" x14ac:dyDescent="0.4">
      <c r="A83" s="5" t="s">
        <v>58</v>
      </c>
      <c r="B83" s="6">
        <v>22</v>
      </c>
      <c r="C83" s="6">
        <v>77</v>
      </c>
    </row>
    <row r="86" spans="1:15" x14ac:dyDescent="0.4">
      <c r="A86" s="4" t="s">
        <v>45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5" x14ac:dyDescent="0.4">
      <c r="A87" t="s">
        <v>0</v>
      </c>
      <c r="B87" s="1">
        <v>7</v>
      </c>
      <c r="C87" s="1"/>
      <c r="D87" s="1"/>
      <c r="E87" s="1"/>
      <c r="F87" s="16">
        <v>1</v>
      </c>
      <c r="G87" s="1"/>
      <c r="H87" s="1"/>
      <c r="I87" s="1"/>
      <c r="J87" s="1"/>
      <c r="K87" s="1"/>
      <c r="L87" s="1"/>
      <c r="M87" s="17">
        <f>SUM(C87:L87)</f>
        <v>1</v>
      </c>
      <c r="N87" s="1">
        <v>1</v>
      </c>
    </row>
    <row r="88" spans="1:15" x14ac:dyDescent="0.4">
      <c r="B88" s="1">
        <v>18</v>
      </c>
      <c r="C88" s="18">
        <v>0.93979999999999997</v>
      </c>
      <c r="D88" s="18">
        <v>0.91969999999999996</v>
      </c>
      <c r="E88" s="18">
        <v>0.91969999999999996</v>
      </c>
      <c r="F88" s="18">
        <v>0.91969999999999996</v>
      </c>
      <c r="G88" s="18">
        <v>0.91969999999999996</v>
      </c>
      <c r="H88" s="18">
        <v>0.91969999999999996</v>
      </c>
      <c r="I88" s="18">
        <v>0.91969999999999996</v>
      </c>
      <c r="J88" s="18">
        <v>0.91969999999999996</v>
      </c>
      <c r="K88" s="18">
        <v>0.91969999999999996</v>
      </c>
      <c r="L88" s="18">
        <v>0.88349999999999995</v>
      </c>
      <c r="M88" s="17">
        <f>SUM(C88:L88)</f>
        <v>9.1808999999999994</v>
      </c>
      <c r="N88" s="1">
        <v>10</v>
      </c>
    </row>
    <row r="89" spans="1:15" x14ac:dyDescent="0.4">
      <c r="B89" s="1">
        <v>21</v>
      </c>
      <c r="C89" s="15">
        <v>0.95409999999999995</v>
      </c>
      <c r="D89" s="18">
        <v>0.9647</v>
      </c>
      <c r="E89" s="15">
        <v>0.95409999999999995</v>
      </c>
      <c r="F89" s="18">
        <v>0.9647</v>
      </c>
      <c r="G89" s="1"/>
      <c r="H89" s="18">
        <v>0.9647</v>
      </c>
      <c r="I89" s="18">
        <v>0.9647</v>
      </c>
      <c r="J89" s="1"/>
      <c r="K89" s="18">
        <v>0.9647</v>
      </c>
      <c r="L89" s="18">
        <v>0.9647</v>
      </c>
      <c r="M89" s="17">
        <f>SUM(C89:L89)</f>
        <v>7.6963999999999988</v>
      </c>
      <c r="N89" s="1">
        <v>8</v>
      </c>
    </row>
    <row r="90" spans="1:15" x14ac:dyDescent="0.4">
      <c r="A90" t="s">
        <v>14</v>
      </c>
      <c r="B90" s="1">
        <v>8</v>
      </c>
      <c r="C90" s="18">
        <v>0.99450000000000005</v>
      </c>
      <c r="D90" s="1"/>
      <c r="E90" s="1"/>
      <c r="F90" s="16">
        <v>1</v>
      </c>
      <c r="G90" s="16">
        <v>1</v>
      </c>
      <c r="H90" s="1"/>
      <c r="I90" s="16">
        <v>1</v>
      </c>
      <c r="J90" s="1"/>
      <c r="K90" s="1"/>
      <c r="L90" s="16">
        <v>1</v>
      </c>
      <c r="M90" s="17">
        <f>SUM(C90:L90)</f>
        <v>4.9945000000000004</v>
      </c>
      <c r="N90" s="1">
        <v>5</v>
      </c>
    </row>
    <row r="91" spans="1:15" x14ac:dyDescent="0.4">
      <c r="B91" s="1">
        <v>16</v>
      </c>
      <c r="C91" s="18">
        <v>0.91300000000000003</v>
      </c>
      <c r="D91" s="18">
        <v>0.91300000000000003</v>
      </c>
      <c r="E91" s="18">
        <v>0.91300000000000003</v>
      </c>
      <c r="F91" s="18">
        <v>0.91300000000000003</v>
      </c>
      <c r="G91" s="18">
        <v>0.91300000000000003</v>
      </c>
      <c r="H91" s="18">
        <v>0.91300000000000003</v>
      </c>
      <c r="I91" s="18">
        <v>0.91300000000000003</v>
      </c>
      <c r="J91" s="18">
        <v>0.91300000000000003</v>
      </c>
      <c r="K91" s="18">
        <v>0.91300000000000003</v>
      </c>
      <c r="L91" s="18">
        <v>0.91300000000000003</v>
      </c>
      <c r="M91" s="17">
        <f>SUM(C91:L91)</f>
        <v>9.1300000000000008</v>
      </c>
      <c r="N91" s="1">
        <v>10</v>
      </c>
    </row>
    <row r="92" spans="1:15" x14ac:dyDescent="0.4">
      <c r="A92" t="s">
        <v>16</v>
      </c>
      <c r="B92" s="1">
        <v>5</v>
      </c>
      <c r="C92" s="18">
        <v>0.76600000000000001</v>
      </c>
      <c r="D92" s="18">
        <v>0.8085</v>
      </c>
      <c r="E92" s="18">
        <v>0.8085</v>
      </c>
      <c r="F92" s="18">
        <v>0.8085</v>
      </c>
      <c r="G92" s="1"/>
      <c r="H92" s="18">
        <v>0.8085</v>
      </c>
      <c r="I92" s="1"/>
      <c r="J92" s="1"/>
      <c r="K92" s="18">
        <v>0.8085</v>
      </c>
      <c r="L92" s="18">
        <v>0.8085</v>
      </c>
      <c r="M92" s="17">
        <f>SUM(C92:L92)</f>
        <v>5.6170000000000009</v>
      </c>
      <c r="N92" s="1">
        <v>7</v>
      </c>
    </row>
    <row r="93" spans="1:15" x14ac:dyDescent="0.4">
      <c r="A93" t="s">
        <v>17</v>
      </c>
      <c r="B93" s="1">
        <v>5</v>
      </c>
      <c r="C93" s="1"/>
      <c r="D93" s="18">
        <v>0.96909999999999996</v>
      </c>
      <c r="E93" s="18">
        <v>0.96909999999999996</v>
      </c>
      <c r="F93" s="18">
        <v>0.96909999999999996</v>
      </c>
      <c r="G93" s="1"/>
      <c r="H93" s="1"/>
      <c r="I93" s="1"/>
      <c r="J93" s="1"/>
      <c r="K93" s="1"/>
      <c r="L93" s="18">
        <v>0.96909999999999996</v>
      </c>
      <c r="M93" s="17">
        <f>SUM(C93:L93)</f>
        <v>3.8763999999999998</v>
      </c>
      <c r="N93" s="1">
        <v>4</v>
      </c>
    </row>
    <row r="94" spans="1:15" x14ac:dyDescent="0.4">
      <c r="B94" s="1">
        <v>10</v>
      </c>
      <c r="C94" s="1"/>
      <c r="D94" s="18">
        <v>0.99690000000000001</v>
      </c>
      <c r="E94" s="1"/>
      <c r="F94" s="18">
        <v>0.99380000000000002</v>
      </c>
      <c r="G94" s="18">
        <v>0.99380000000000002</v>
      </c>
      <c r="H94" s="18">
        <v>0.99070000000000003</v>
      </c>
      <c r="I94" s="18">
        <v>0.85489999999999999</v>
      </c>
      <c r="J94" s="18">
        <v>0.98150000000000004</v>
      </c>
      <c r="K94" s="18">
        <v>0.99380000000000002</v>
      </c>
      <c r="L94" s="18">
        <v>0.99380000000000002</v>
      </c>
      <c r="M94" s="17">
        <f>SUM(C94:L94)</f>
        <v>7.7992000000000008</v>
      </c>
      <c r="N94" s="1">
        <v>8</v>
      </c>
    </row>
    <row r="95" spans="1:15" x14ac:dyDescent="0.4">
      <c r="B95" s="1">
        <v>11</v>
      </c>
      <c r="C95" s="1"/>
      <c r="D95" s="18">
        <v>0.9798</v>
      </c>
      <c r="E95" s="1"/>
      <c r="F95" s="18">
        <v>0.76370000000000005</v>
      </c>
      <c r="G95" s="15">
        <v>0.96250000000000002</v>
      </c>
      <c r="H95" s="18">
        <v>0.76370000000000005</v>
      </c>
      <c r="I95" s="1"/>
      <c r="J95" s="1"/>
      <c r="K95" s="1"/>
      <c r="L95" s="1"/>
      <c r="M95" s="17">
        <f>SUM(C95:L95)</f>
        <v>3.4697</v>
      </c>
      <c r="N95" s="1">
        <v>4</v>
      </c>
    </row>
    <row r="96" spans="1:15" x14ac:dyDescent="0.4">
      <c r="A96" t="s">
        <v>19</v>
      </c>
      <c r="B96" s="1">
        <v>1</v>
      </c>
      <c r="C96" s="16">
        <v>1</v>
      </c>
      <c r="D96" s="16">
        <v>1</v>
      </c>
      <c r="E96" s="1"/>
      <c r="F96" s="16">
        <v>1</v>
      </c>
      <c r="G96" s="16">
        <v>1</v>
      </c>
      <c r="H96" s="1"/>
      <c r="I96" s="16">
        <v>1</v>
      </c>
      <c r="J96" s="16">
        <v>1</v>
      </c>
      <c r="K96" s="16">
        <v>1</v>
      </c>
      <c r="L96" s="16">
        <v>1</v>
      </c>
      <c r="M96" s="17">
        <f>SUM(C96:L96)</f>
        <v>8</v>
      </c>
      <c r="N96" s="1">
        <v>8</v>
      </c>
    </row>
    <row r="97" spans="1:15" s="25" customFormat="1" x14ac:dyDescent="0.4">
      <c r="B97" s="26">
        <v>23</v>
      </c>
      <c r="C97" s="26" t="s">
        <v>61</v>
      </c>
      <c r="D97" s="26"/>
      <c r="E97" s="26"/>
      <c r="F97" s="26"/>
      <c r="G97" s="26"/>
      <c r="H97" s="26"/>
      <c r="I97" s="26"/>
      <c r="J97" s="26"/>
      <c r="K97" s="26"/>
      <c r="L97" s="26"/>
      <c r="M97" s="27">
        <f>SUM(C97:L97)</f>
        <v>0</v>
      </c>
      <c r="N97" s="26">
        <v>0</v>
      </c>
      <c r="O97" s="25">
        <v>1</v>
      </c>
    </row>
    <row r="98" spans="1:15" x14ac:dyDescent="0.4">
      <c r="B98" s="1">
        <v>60</v>
      </c>
      <c r="C98" s="1"/>
      <c r="D98" s="1"/>
      <c r="E98" s="1"/>
      <c r="F98" s="1"/>
      <c r="G98" s="1"/>
      <c r="H98" s="1"/>
      <c r="I98" s="18">
        <v>0.77170000000000005</v>
      </c>
      <c r="J98" s="1"/>
      <c r="K98" s="18">
        <v>0.70379999999999998</v>
      </c>
      <c r="L98" s="1"/>
      <c r="M98" s="17">
        <f>SUM(C98:L98)</f>
        <v>1.4755</v>
      </c>
      <c r="N98" s="1">
        <v>2</v>
      </c>
    </row>
    <row r="99" spans="1:15" x14ac:dyDescent="0.4">
      <c r="B99" s="1">
        <v>75</v>
      </c>
      <c r="C99" s="1"/>
      <c r="D99" s="16">
        <v>1</v>
      </c>
      <c r="E99" s="16">
        <v>1</v>
      </c>
      <c r="F99" s="1"/>
      <c r="G99" s="16">
        <v>1</v>
      </c>
      <c r="H99" s="1"/>
      <c r="I99" s="1"/>
      <c r="J99" s="1"/>
      <c r="K99" s="1"/>
      <c r="L99" s="1"/>
      <c r="M99" s="17">
        <f>SUM(C99:L99)</f>
        <v>3</v>
      </c>
      <c r="N99" s="1">
        <v>3</v>
      </c>
    </row>
    <row r="100" spans="1:15" x14ac:dyDescent="0.4">
      <c r="B100" s="1">
        <v>85</v>
      </c>
      <c r="C100" s="1"/>
      <c r="D100" s="16">
        <v>1</v>
      </c>
      <c r="E100" s="1"/>
      <c r="F100" s="1"/>
      <c r="G100" s="1"/>
      <c r="H100" s="16">
        <v>1</v>
      </c>
      <c r="I100" s="16">
        <v>1</v>
      </c>
      <c r="J100" s="1"/>
      <c r="K100" s="1"/>
      <c r="L100" s="1"/>
      <c r="M100" s="17">
        <f>SUM(C100:L100)</f>
        <v>3</v>
      </c>
      <c r="N100" s="1">
        <v>3</v>
      </c>
    </row>
    <row r="101" spans="1:15" x14ac:dyDescent="0.4">
      <c r="A101" t="s">
        <v>20</v>
      </c>
      <c r="B101" s="1">
        <v>10</v>
      </c>
      <c r="C101" s="1"/>
      <c r="D101" s="1"/>
      <c r="E101" s="1"/>
      <c r="F101" s="1"/>
      <c r="G101" s="1"/>
      <c r="H101" s="1"/>
      <c r="I101" s="1"/>
      <c r="J101" s="1"/>
      <c r="K101" s="18">
        <v>0.91890000000000005</v>
      </c>
      <c r="L101" s="1"/>
      <c r="M101" s="17">
        <f>SUM(C101:L101)</f>
        <v>0.91890000000000005</v>
      </c>
      <c r="N101" s="1">
        <v>1</v>
      </c>
    </row>
    <row r="102" spans="1:15" x14ac:dyDescent="0.4">
      <c r="A102" t="s">
        <v>21</v>
      </c>
      <c r="B102" s="1">
        <v>1</v>
      </c>
      <c r="C102" s="1"/>
      <c r="D102" s="18">
        <v>0.97160000000000002</v>
      </c>
      <c r="E102" s="18">
        <v>0.97160000000000002</v>
      </c>
      <c r="F102" s="18">
        <v>0.97160000000000002</v>
      </c>
      <c r="G102" s="18">
        <v>0.97160000000000002</v>
      </c>
      <c r="H102" s="18">
        <v>0.97160000000000002</v>
      </c>
      <c r="I102" s="18">
        <v>0.97160000000000002</v>
      </c>
      <c r="J102" s="1"/>
      <c r="K102" s="1"/>
      <c r="L102" s="1"/>
      <c r="M102" s="17">
        <f>SUM(C102:L102)</f>
        <v>5.829600000000001</v>
      </c>
      <c r="N102" s="1">
        <v>6</v>
      </c>
    </row>
    <row r="103" spans="1:15" x14ac:dyDescent="0.4">
      <c r="B103" s="1">
        <v>5</v>
      </c>
      <c r="C103" s="1"/>
      <c r="D103" s="1"/>
      <c r="E103" s="18">
        <v>0.98409999999999997</v>
      </c>
      <c r="F103" s="1"/>
      <c r="G103" s="1"/>
      <c r="H103" s="1"/>
      <c r="I103" s="1"/>
      <c r="J103" s="1"/>
      <c r="K103" s="1"/>
      <c r="L103" s="1"/>
      <c r="M103" s="17">
        <f>SUM(C103:L103)</f>
        <v>0.98409999999999997</v>
      </c>
      <c r="N103" s="1">
        <v>1</v>
      </c>
    </row>
    <row r="104" spans="1:15" x14ac:dyDescent="0.4">
      <c r="B104" s="1">
        <v>23</v>
      </c>
      <c r="C104" s="1"/>
      <c r="D104" s="1"/>
      <c r="E104" s="15">
        <v>0.68569999999999998</v>
      </c>
      <c r="F104" s="1"/>
      <c r="G104" s="1"/>
      <c r="H104" s="1"/>
      <c r="I104" s="15">
        <v>0.68569999999999998</v>
      </c>
      <c r="J104" s="1"/>
      <c r="K104" s="1"/>
      <c r="L104" s="1"/>
      <c r="M104" s="17">
        <f>SUM(C104:L104)</f>
        <v>1.3714</v>
      </c>
      <c r="N104" s="1">
        <v>2</v>
      </c>
    </row>
    <row r="105" spans="1:15" x14ac:dyDescent="0.4">
      <c r="B105" s="1">
        <v>46</v>
      </c>
      <c r="C105" s="16">
        <v>1</v>
      </c>
      <c r="D105" s="1"/>
      <c r="E105" s="1"/>
      <c r="F105" s="16">
        <v>1</v>
      </c>
      <c r="G105" s="16">
        <v>1</v>
      </c>
      <c r="H105" s="16">
        <v>1</v>
      </c>
      <c r="I105" s="16">
        <v>1</v>
      </c>
      <c r="J105" s="1"/>
      <c r="K105" s="16">
        <v>1</v>
      </c>
      <c r="L105" s="1"/>
      <c r="M105" s="17">
        <f>SUM(C105:L105)</f>
        <v>6</v>
      </c>
      <c r="N105" s="1">
        <v>6</v>
      </c>
    </row>
    <row r="106" spans="1:15" x14ac:dyDescent="0.4">
      <c r="B106" s="1">
        <v>58</v>
      </c>
      <c r="C106" s="1"/>
      <c r="D106" s="1"/>
      <c r="E106" s="1"/>
      <c r="F106" s="1"/>
      <c r="G106" s="1"/>
      <c r="H106" s="16">
        <v>1</v>
      </c>
      <c r="I106" s="1"/>
      <c r="J106" s="16">
        <v>1</v>
      </c>
      <c r="K106" s="16">
        <v>1</v>
      </c>
      <c r="L106" s="1"/>
      <c r="M106" s="17">
        <f>SUM(C106:L106)</f>
        <v>3</v>
      </c>
      <c r="N106" s="1">
        <v>3</v>
      </c>
    </row>
    <row r="107" spans="1:15" x14ac:dyDescent="0.4">
      <c r="B107" s="1">
        <v>104</v>
      </c>
      <c r="C107" s="1"/>
      <c r="D107" s="18">
        <v>0.88239999999999996</v>
      </c>
      <c r="E107" s="1"/>
      <c r="F107" s="1"/>
      <c r="G107" s="1"/>
      <c r="H107" s="1"/>
      <c r="I107" s="1"/>
      <c r="J107" s="1"/>
      <c r="K107" s="1"/>
      <c r="L107" s="1"/>
      <c r="M107" s="17">
        <f>SUM(C107:L107)</f>
        <v>0.88239999999999996</v>
      </c>
      <c r="N107" s="1">
        <v>1</v>
      </c>
    </row>
    <row r="108" spans="1:15" x14ac:dyDescent="0.4">
      <c r="A108" s="4" t="s">
        <v>45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5" x14ac:dyDescent="0.4">
      <c r="A109" s="5" t="s">
        <v>40</v>
      </c>
      <c r="B109" s="6" t="s">
        <v>24</v>
      </c>
      <c r="C109" s="6" t="s">
        <v>25</v>
      </c>
      <c r="D109" s="1"/>
      <c r="E109" s="1"/>
      <c r="F109" s="1"/>
      <c r="G109" s="1"/>
      <c r="H109" s="1"/>
      <c r="I109" s="1"/>
      <c r="J109" s="6" t="s">
        <v>55</v>
      </c>
      <c r="K109" s="6" t="s">
        <v>54</v>
      </c>
      <c r="L109" s="6" t="s">
        <v>53</v>
      </c>
      <c r="M109" s="6" t="s">
        <v>52</v>
      </c>
      <c r="N109" s="6" t="s">
        <v>25</v>
      </c>
      <c r="O109" s="6" t="s">
        <v>56</v>
      </c>
    </row>
    <row r="110" spans="1:15" x14ac:dyDescent="0.4">
      <c r="A110" s="6" t="s">
        <v>59</v>
      </c>
      <c r="B110" s="6">
        <v>25</v>
      </c>
      <c r="C110" s="6">
        <v>109</v>
      </c>
      <c r="D110" s="1"/>
      <c r="E110" s="1"/>
      <c r="F110" s="1"/>
      <c r="G110" s="1"/>
      <c r="H110" s="1"/>
      <c r="I110" s="1"/>
      <c r="J110" s="20">
        <f>MEDIAN(C87:L107)</f>
        <v>0.96909999999999996</v>
      </c>
      <c r="K110" s="21">
        <f>MIN(C87:L107)</f>
        <v>0.68569999999999998</v>
      </c>
      <c r="L110" s="21">
        <f>MAX(C87:L107)</f>
        <v>1</v>
      </c>
      <c r="M110" s="19">
        <f>SUM(M87:M107)/N110</f>
        <v>0.93791397849462355</v>
      </c>
      <c r="N110" s="6">
        <f>SUM(N87:N107)</f>
        <v>93</v>
      </c>
      <c r="O110" s="22">
        <f>28/N110</f>
        <v>0.30107526881720431</v>
      </c>
    </row>
    <row r="111" spans="1:15" x14ac:dyDescent="0.4">
      <c r="A111" s="6" t="s">
        <v>60</v>
      </c>
      <c r="B111" s="6">
        <v>21</v>
      </c>
      <c r="C111" s="6">
        <v>93</v>
      </c>
    </row>
    <row r="114" spans="1:14" x14ac:dyDescent="0.4">
      <c r="A114" s="5" t="s">
        <v>27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4" x14ac:dyDescent="0.4">
      <c r="A115" s="9" t="s">
        <v>0</v>
      </c>
      <c r="B115" s="1">
        <v>3</v>
      </c>
      <c r="C115" s="1"/>
      <c r="D115" s="1"/>
      <c r="E115" s="1"/>
      <c r="F115" s="1"/>
      <c r="G115" s="16">
        <v>1</v>
      </c>
      <c r="H115" s="1"/>
      <c r="I115" s="1"/>
      <c r="J115" s="1"/>
      <c r="K115" s="1"/>
      <c r="L115" s="1"/>
      <c r="M115" s="17">
        <f>SUM(C115:L115)</f>
        <v>1</v>
      </c>
      <c r="N115" s="1">
        <v>1</v>
      </c>
    </row>
    <row r="116" spans="1:14" x14ac:dyDescent="0.4">
      <c r="B116" s="1">
        <v>7</v>
      </c>
      <c r="C116" s="1"/>
      <c r="D116" s="1"/>
      <c r="E116" s="1"/>
      <c r="F116" s="1"/>
      <c r="G116" s="1"/>
      <c r="H116" s="1"/>
      <c r="I116" s="1"/>
      <c r="J116" s="16">
        <v>1</v>
      </c>
      <c r="K116" s="1"/>
      <c r="L116" s="1"/>
      <c r="M116" s="17">
        <f>SUM(C116:L116)</f>
        <v>1</v>
      </c>
      <c r="N116" s="1">
        <v>1</v>
      </c>
    </row>
    <row r="117" spans="1:14" x14ac:dyDescent="0.4">
      <c r="B117" s="1">
        <v>26</v>
      </c>
      <c r="C117" s="1"/>
      <c r="D117" s="1"/>
      <c r="E117" s="1"/>
      <c r="F117" s="16">
        <v>1</v>
      </c>
      <c r="G117" s="1"/>
      <c r="H117" s="1"/>
      <c r="I117" s="1"/>
      <c r="J117" s="16">
        <v>1</v>
      </c>
      <c r="K117" s="1"/>
      <c r="L117" s="18">
        <v>0.98299999999999998</v>
      </c>
      <c r="M117" s="17">
        <f>SUM(C117:L117)</f>
        <v>2.9830000000000001</v>
      </c>
      <c r="N117" s="1">
        <v>3</v>
      </c>
    </row>
    <row r="118" spans="1:14" x14ac:dyDescent="0.4">
      <c r="A118" t="s">
        <v>14</v>
      </c>
      <c r="B118" s="1">
        <v>8</v>
      </c>
      <c r="C118" s="1"/>
      <c r="D118" s="1"/>
      <c r="E118" s="1"/>
      <c r="F118" s="16">
        <v>1</v>
      </c>
      <c r="G118" s="1"/>
      <c r="H118" s="16">
        <v>1</v>
      </c>
      <c r="I118" s="16">
        <v>1</v>
      </c>
      <c r="J118" s="16">
        <v>1</v>
      </c>
      <c r="K118" s="16">
        <v>1</v>
      </c>
      <c r="L118" s="18">
        <v>0.95599999999999996</v>
      </c>
      <c r="M118" s="17">
        <f>SUM(C118:L118)</f>
        <v>5.9559999999999995</v>
      </c>
      <c r="N118" s="1">
        <v>6</v>
      </c>
    </row>
    <row r="119" spans="1:14" x14ac:dyDescent="0.4">
      <c r="B119" s="1">
        <v>16</v>
      </c>
      <c r="C119" s="1"/>
      <c r="D119" s="18">
        <v>0.91300000000000003</v>
      </c>
      <c r="E119" s="1"/>
      <c r="F119" s="18">
        <v>0.91300000000000003</v>
      </c>
      <c r="G119" s="1"/>
      <c r="H119" s="1"/>
      <c r="I119" s="18">
        <v>0.91300000000000003</v>
      </c>
      <c r="J119" s="18">
        <v>0.91300000000000003</v>
      </c>
      <c r="K119" s="1"/>
      <c r="L119" s="1"/>
      <c r="M119" s="17">
        <f>SUM(C119:L119)</f>
        <v>3.6520000000000001</v>
      </c>
      <c r="N119" s="1">
        <v>4</v>
      </c>
    </row>
    <row r="120" spans="1:14" x14ac:dyDescent="0.4">
      <c r="A120" t="s">
        <v>15</v>
      </c>
      <c r="B120" s="1">
        <v>27</v>
      </c>
      <c r="C120" s="1"/>
      <c r="D120" s="16">
        <v>1</v>
      </c>
      <c r="E120" s="16">
        <v>1</v>
      </c>
      <c r="F120" s="1"/>
      <c r="G120" s="1"/>
      <c r="H120" s="1"/>
      <c r="I120" s="16">
        <v>1</v>
      </c>
      <c r="J120" s="1"/>
      <c r="K120" s="1"/>
      <c r="L120" s="1"/>
      <c r="M120" s="17">
        <f>SUM(C120:L120)</f>
        <v>3</v>
      </c>
      <c r="N120" s="1">
        <v>3</v>
      </c>
    </row>
    <row r="121" spans="1:14" x14ac:dyDescent="0.4">
      <c r="B121" s="1">
        <v>31</v>
      </c>
      <c r="C121" s="16">
        <v>1</v>
      </c>
      <c r="D121" s="1"/>
      <c r="E121" s="16">
        <v>1</v>
      </c>
      <c r="F121" s="16">
        <v>1</v>
      </c>
      <c r="G121" s="1"/>
      <c r="H121" s="1"/>
      <c r="I121" s="1"/>
      <c r="J121" s="16">
        <v>1</v>
      </c>
      <c r="K121" s="1"/>
      <c r="L121" s="16">
        <v>1</v>
      </c>
      <c r="M121" s="17">
        <f>SUM(C121:L121)</f>
        <v>5</v>
      </c>
      <c r="N121" s="1">
        <v>5</v>
      </c>
    </row>
    <row r="122" spans="1:14" x14ac:dyDescent="0.4">
      <c r="B122" s="1">
        <v>45</v>
      </c>
      <c r="C122" s="16">
        <v>1</v>
      </c>
      <c r="D122" s="18">
        <v>0.96399999999999997</v>
      </c>
      <c r="E122" s="16">
        <v>1</v>
      </c>
      <c r="F122" s="1"/>
      <c r="G122" s="1"/>
      <c r="H122" s="1"/>
      <c r="I122" s="1"/>
      <c r="J122" s="1"/>
      <c r="K122" s="16">
        <v>1</v>
      </c>
      <c r="L122" s="18">
        <v>0.96399999999999997</v>
      </c>
      <c r="M122" s="17">
        <f>SUM(C122:L122)</f>
        <v>4.9279999999999999</v>
      </c>
      <c r="N122" s="1">
        <v>5</v>
      </c>
    </row>
    <row r="123" spans="1:14" x14ac:dyDescent="0.4">
      <c r="A123" t="s">
        <v>17</v>
      </c>
      <c r="B123" s="1">
        <v>11</v>
      </c>
      <c r="C123" s="1"/>
      <c r="D123" s="1"/>
      <c r="E123" s="18">
        <v>0.95099999999999996</v>
      </c>
      <c r="F123" s="1"/>
      <c r="G123" s="1"/>
      <c r="H123" s="18">
        <v>0.96540000000000004</v>
      </c>
      <c r="I123" s="1"/>
      <c r="J123" s="1"/>
      <c r="K123" s="18">
        <v>0.96250000000000002</v>
      </c>
      <c r="L123" s="1"/>
      <c r="M123" s="17">
        <f>SUM(C123:L123)</f>
        <v>2.8788999999999998</v>
      </c>
      <c r="N123" s="1">
        <v>3</v>
      </c>
    </row>
    <row r="124" spans="1:14" x14ac:dyDescent="0.4">
      <c r="A124" t="s">
        <v>19</v>
      </c>
      <c r="B124" s="1">
        <v>1</v>
      </c>
      <c r="C124" s="16">
        <v>1</v>
      </c>
      <c r="D124" s="16">
        <v>1</v>
      </c>
      <c r="E124" s="16">
        <v>1</v>
      </c>
      <c r="F124" s="1"/>
      <c r="G124" s="16">
        <v>1</v>
      </c>
      <c r="H124" s="16">
        <v>1</v>
      </c>
      <c r="I124" s="1"/>
      <c r="J124" s="16">
        <v>1</v>
      </c>
      <c r="K124" s="1"/>
      <c r="L124" s="1"/>
      <c r="M124" s="17">
        <f>SUM(C124:L124)</f>
        <v>6</v>
      </c>
      <c r="N124" s="1">
        <v>6</v>
      </c>
    </row>
    <row r="125" spans="1:14" x14ac:dyDescent="0.4">
      <c r="B125" s="1">
        <v>45</v>
      </c>
      <c r="C125" s="1"/>
      <c r="D125" s="1"/>
      <c r="E125" s="16">
        <v>1</v>
      </c>
      <c r="F125" s="1"/>
      <c r="G125" s="1"/>
      <c r="H125" s="1"/>
      <c r="I125" s="1"/>
      <c r="J125" s="1"/>
      <c r="K125" s="1"/>
      <c r="L125" s="1"/>
      <c r="M125" s="17">
        <f>SUM(C125:L125)</f>
        <v>1</v>
      </c>
      <c r="N125" s="1">
        <v>1</v>
      </c>
    </row>
    <row r="126" spans="1:14" x14ac:dyDescent="0.4">
      <c r="B126" s="1">
        <v>57</v>
      </c>
      <c r="C126" s="1"/>
      <c r="D126" s="1"/>
      <c r="E126" s="1"/>
      <c r="F126" s="16">
        <v>1</v>
      </c>
      <c r="G126" s="18">
        <v>0.97160000000000002</v>
      </c>
      <c r="H126" s="1"/>
      <c r="I126" s="1"/>
      <c r="J126" s="1"/>
      <c r="K126" s="1"/>
      <c r="L126" s="16">
        <v>1</v>
      </c>
      <c r="M126" s="17">
        <f>SUM(C126:L126)</f>
        <v>2.9716</v>
      </c>
      <c r="N126" s="1">
        <v>3</v>
      </c>
    </row>
    <row r="127" spans="1:14" x14ac:dyDescent="0.4">
      <c r="B127" s="1">
        <v>66</v>
      </c>
      <c r="C127" s="1"/>
      <c r="D127" s="16">
        <v>1</v>
      </c>
      <c r="E127" s="16"/>
      <c r="F127" s="1"/>
      <c r="G127" s="1"/>
      <c r="H127" s="1"/>
      <c r="I127" s="1"/>
      <c r="J127" s="1"/>
      <c r="K127" s="1"/>
      <c r="L127" s="1"/>
      <c r="M127" s="17">
        <f>SUM(C127:L127)</f>
        <v>1</v>
      </c>
      <c r="N127" s="1">
        <v>1</v>
      </c>
    </row>
    <row r="128" spans="1:14" x14ac:dyDescent="0.4">
      <c r="B128" s="1">
        <v>85</v>
      </c>
      <c r="C128" s="1"/>
      <c r="D128" s="16">
        <v>1</v>
      </c>
      <c r="E128" s="1"/>
      <c r="F128" s="1"/>
      <c r="G128" s="1"/>
      <c r="H128" s="1"/>
      <c r="I128" s="1"/>
      <c r="J128" s="1"/>
      <c r="K128" s="1"/>
      <c r="L128" s="1"/>
      <c r="M128" s="17">
        <f>SUM(C128:L128)</f>
        <v>1</v>
      </c>
      <c r="N128" s="1">
        <v>1</v>
      </c>
    </row>
    <row r="129" spans="1:15" x14ac:dyDescent="0.4">
      <c r="A129" t="s">
        <v>29</v>
      </c>
      <c r="B129" s="1">
        <v>7</v>
      </c>
      <c r="C129" s="1"/>
      <c r="D129" s="1"/>
      <c r="E129" s="1"/>
      <c r="F129" s="1"/>
      <c r="G129" s="1"/>
      <c r="H129" s="1"/>
      <c r="I129" s="1"/>
      <c r="J129" s="1"/>
      <c r="K129" s="1"/>
      <c r="L129" s="18">
        <v>0.99239999999999995</v>
      </c>
      <c r="M129" s="17">
        <f>SUM(C129:L129)</f>
        <v>0.99239999999999995</v>
      </c>
      <c r="N129" s="1">
        <v>1</v>
      </c>
    </row>
    <row r="130" spans="1:15" s="25" customFormat="1" x14ac:dyDescent="0.4">
      <c r="B130" s="26">
        <v>51</v>
      </c>
      <c r="C130" s="28" t="s">
        <v>64</v>
      </c>
      <c r="D130" s="26"/>
      <c r="E130" s="26"/>
      <c r="F130" s="26"/>
      <c r="G130" s="26"/>
      <c r="H130" s="26"/>
      <c r="I130" s="26"/>
      <c r="J130" s="26"/>
      <c r="K130" s="26"/>
      <c r="L130" s="28" t="s">
        <v>64</v>
      </c>
      <c r="M130" s="26">
        <f>SUM(C130:L130)</f>
        <v>0</v>
      </c>
      <c r="N130" s="26">
        <v>0</v>
      </c>
      <c r="O130" s="25">
        <v>2</v>
      </c>
    </row>
    <row r="131" spans="1:15" x14ac:dyDescent="0.4">
      <c r="A131" t="s">
        <v>21</v>
      </c>
      <c r="B131" s="1">
        <v>8</v>
      </c>
      <c r="C131" s="16">
        <v>1</v>
      </c>
      <c r="D131" s="16">
        <v>1</v>
      </c>
      <c r="E131" s="1"/>
      <c r="F131" s="1"/>
      <c r="G131" s="1"/>
      <c r="H131" s="1"/>
      <c r="I131" s="1"/>
      <c r="J131" s="1"/>
      <c r="K131" s="1"/>
      <c r="L131" s="1"/>
      <c r="M131" s="17">
        <f>SUM(C131:L131)</f>
        <v>2</v>
      </c>
      <c r="N131" s="1">
        <v>2</v>
      </c>
    </row>
    <row r="132" spans="1:15" x14ac:dyDescent="0.4">
      <c r="B132" s="1">
        <v>81</v>
      </c>
      <c r="C132" s="16">
        <v>1</v>
      </c>
      <c r="D132" s="16">
        <v>1</v>
      </c>
      <c r="E132" s="16">
        <v>1</v>
      </c>
      <c r="F132" s="16">
        <v>1</v>
      </c>
      <c r="G132" s="16">
        <v>1</v>
      </c>
      <c r="H132" s="1"/>
      <c r="I132" s="1"/>
      <c r="J132" s="16">
        <v>1</v>
      </c>
      <c r="K132" s="1"/>
      <c r="L132" s="1"/>
      <c r="M132" s="17">
        <f>SUM(C132:L132)</f>
        <v>6</v>
      </c>
      <c r="N132" s="1">
        <v>6</v>
      </c>
    </row>
    <row r="133" spans="1:15" x14ac:dyDescent="0.4">
      <c r="B133" s="1">
        <v>95</v>
      </c>
      <c r="C133" s="1"/>
      <c r="D133" s="1"/>
      <c r="E133" s="16">
        <v>1</v>
      </c>
      <c r="F133" s="16">
        <v>1</v>
      </c>
      <c r="G133" s="1"/>
      <c r="H133" s="1"/>
      <c r="I133" s="16">
        <v>1</v>
      </c>
      <c r="J133" s="16">
        <v>1</v>
      </c>
      <c r="K133" s="1"/>
      <c r="L133" s="16">
        <v>1</v>
      </c>
      <c r="M133" s="17">
        <f>SUM(C133:L133)</f>
        <v>5</v>
      </c>
      <c r="N133" s="1">
        <v>5</v>
      </c>
    </row>
    <row r="134" spans="1:15" x14ac:dyDescent="0.4">
      <c r="A134" s="4" t="s">
        <v>30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5" x14ac:dyDescent="0.4">
      <c r="A135" s="5" t="s">
        <v>22</v>
      </c>
      <c r="B135" s="6" t="s">
        <v>24</v>
      </c>
      <c r="C135" s="6" t="s">
        <v>25</v>
      </c>
      <c r="D135" s="1"/>
      <c r="E135" s="1"/>
      <c r="F135" s="1"/>
      <c r="G135" s="1"/>
      <c r="H135" s="1"/>
      <c r="I135" s="1"/>
      <c r="J135" s="6" t="s">
        <v>55</v>
      </c>
      <c r="K135" s="6" t="s">
        <v>54</v>
      </c>
      <c r="L135" s="6" t="s">
        <v>53</v>
      </c>
      <c r="M135" s="6" t="s">
        <v>52</v>
      </c>
      <c r="N135" s="6" t="s">
        <v>25</v>
      </c>
      <c r="O135" s="6" t="s">
        <v>56</v>
      </c>
    </row>
    <row r="136" spans="1:15" x14ac:dyDescent="0.4">
      <c r="A136" s="5" t="s">
        <v>62</v>
      </c>
      <c r="B136" s="6">
        <v>26</v>
      </c>
      <c r="C136" s="6">
        <v>90</v>
      </c>
      <c r="D136" s="1"/>
      <c r="E136" s="1"/>
      <c r="F136" s="1"/>
      <c r="G136" s="1"/>
      <c r="H136" s="1"/>
      <c r="I136" s="1"/>
      <c r="J136" s="20">
        <f>MEDIAN(C115:L133)</f>
        <v>1</v>
      </c>
      <c r="K136" s="21">
        <f>MIN(C115:L133)</f>
        <v>0.91300000000000003</v>
      </c>
      <c r="L136" s="21">
        <f>MAX(C115:L133)</f>
        <v>1</v>
      </c>
      <c r="M136" s="19">
        <f>SUM(M115:M133)/N136</f>
        <v>0.98880526315789485</v>
      </c>
      <c r="N136" s="6">
        <f>SUM(N113:N133)</f>
        <v>57</v>
      </c>
      <c r="O136" s="22">
        <f>44/N136</f>
        <v>0.77192982456140347</v>
      </c>
    </row>
    <row r="137" spans="1:15" x14ac:dyDescent="0.4">
      <c r="A137" s="5" t="s">
        <v>63</v>
      </c>
      <c r="B137" s="6">
        <v>18</v>
      </c>
      <c r="C137" s="6">
        <v>57</v>
      </c>
    </row>
    <row r="140" spans="1:15" x14ac:dyDescent="0.4">
      <c r="A140" s="5" t="s">
        <v>32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5" x14ac:dyDescent="0.4">
      <c r="A141" s="9" t="s">
        <v>0</v>
      </c>
      <c r="B141" s="1" t="s">
        <v>67</v>
      </c>
      <c r="C141" s="1"/>
      <c r="D141" s="1"/>
      <c r="E141" s="1"/>
      <c r="F141" s="29"/>
      <c r="G141" s="30"/>
      <c r="H141" s="1"/>
      <c r="I141" s="1"/>
      <c r="J141" s="1"/>
      <c r="K141" s="1"/>
      <c r="L141" s="1"/>
      <c r="M141" s="31">
        <f>SUM(C141:L141)</f>
        <v>0</v>
      </c>
      <c r="N141" s="26">
        <v>0</v>
      </c>
      <c r="O141" s="1">
        <v>1</v>
      </c>
    </row>
    <row r="142" spans="1:15" x14ac:dyDescent="0.4">
      <c r="B142" s="1">
        <v>7</v>
      </c>
      <c r="C142" s="16">
        <v>1</v>
      </c>
      <c r="D142" s="1"/>
      <c r="E142" s="1"/>
      <c r="F142" s="1"/>
      <c r="G142" s="1"/>
      <c r="H142" s="16">
        <v>1</v>
      </c>
      <c r="I142" s="16">
        <v>1</v>
      </c>
      <c r="J142" s="1"/>
      <c r="K142" s="1"/>
      <c r="L142" s="1"/>
      <c r="M142" s="17">
        <f>SUM(C142:L142)</f>
        <v>3</v>
      </c>
      <c r="N142" s="1">
        <v>3</v>
      </c>
    </row>
    <row r="143" spans="1:15" x14ac:dyDescent="0.4">
      <c r="A143" t="s">
        <v>14</v>
      </c>
      <c r="B143" s="1">
        <v>16</v>
      </c>
      <c r="C143" s="18">
        <v>0.91300000000000003</v>
      </c>
      <c r="D143" s="18">
        <v>0.91300000000000003</v>
      </c>
      <c r="E143" s="1"/>
      <c r="F143" s="18">
        <v>0.91300000000000003</v>
      </c>
      <c r="G143" s="18">
        <v>0.91300000000000003</v>
      </c>
      <c r="H143" s="18">
        <v>0.91300000000000003</v>
      </c>
      <c r="I143" s="1"/>
      <c r="J143" s="1"/>
      <c r="K143" s="1"/>
      <c r="L143" s="1"/>
      <c r="M143" s="17">
        <f>SUM(C143:L143)</f>
        <v>4.5650000000000004</v>
      </c>
      <c r="N143" s="1">
        <v>5</v>
      </c>
    </row>
    <row r="144" spans="1:15" x14ac:dyDescent="0.4">
      <c r="B144" s="1">
        <v>17</v>
      </c>
      <c r="C144" s="16">
        <v>1</v>
      </c>
      <c r="D144" s="16">
        <v>1</v>
      </c>
      <c r="E144" s="16">
        <v>1</v>
      </c>
      <c r="F144" s="16">
        <v>1</v>
      </c>
      <c r="G144" s="16">
        <v>1</v>
      </c>
      <c r="H144" s="16">
        <v>1</v>
      </c>
      <c r="I144" s="16">
        <v>1</v>
      </c>
      <c r="J144" s="16">
        <v>1</v>
      </c>
      <c r="K144" s="16">
        <v>1</v>
      </c>
      <c r="L144" s="1"/>
      <c r="M144" s="17">
        <f>SUM(C144:L144)</f>
        <v>9</v>
      </c>
      <c r="N144" s="1">
        <v>9</v>
      </c>
    </row>
    <row r="145" spans="1:15" x14ac:dyDescent="0.4">
      <c r="A145" t="s">
        <v>19</v>
      </c>
      <c r="B145" s="1">
        <v>1</v>
      </c>
      <c r="C145" s="16">
        <v>1</v>
      </c>
      <c r="D145" s="16">
        <v>1</v>
      </c>
      <c r="E145" s="16">
        <v>1</v>
      </c>
      <c r="F145" s="16">
        <v>1</v>
      </c>
      <c r="G145" s="16">
        <v>1</v>
      </c>
      <c r="H145" s="16">
        <v>1</v>
      </c>
      <c r="I145" s="16">
        <v>1</v>
      </c>
      <c r="J145" s="16">
        <v>1</v>
      </c>
      <c r="K145" s="16">
        <v>1</v>
      </c>
      <c r="L145" s="16">
        <v>1</v>
      </c>
      <c r="M145" s="17">
        <f>SUM(C145:L145)</f>
        <v>10</v>
      </c>
      <c r="N145" s="1">
        <v>10</v>
      </c>
    </row>
    <row r="146" spans="1:15" x14ac:dyDescent="0.4">
      <c r="B146" s="1">
        <v>45</v>
      </c>
      <c r="C146" s="1"/>
      <c r="D146" s="1"/>
      <c r="E146" s="1"/>
      <c r="F146" s="1"/>
      <c r="G146" s="1"/>
      <c r="H146" s="1"/>
      <c r="I146" s="1"/>
      <c r="J146" s="16">
        <v>1</v>
      </c>
      <c r="K146" s="16">
        <v>1</v>
      </c>
      <c r="L146" s="16">
        <v>1</v>
      </c>
      <c r="M146" s="17">
        <f>SUM(C146:L146)</f>
        <v>3</v>
      </c>
      <c r="N146" s="1">
        <v>3</v>
      </c>
    </row>
    <row r="147" spans="1:15" x14ac:dyDescent="0.4">
      <c r="B147" s="1">
        <v>57</v>
      </c>
      <c r="C147" s="1"/>
      <c r="D147" s="1"/>
      <c r="E147" s="16">
        <v>1</v>
      </c>
      <c r="F147" s="1"/>
      <c r="G147" s="16">
        <v>1</v>
      </c>
      <c r="H147" s="1"/>
      <c r="I147" s="1"/>
      <c r="J147" s="1"/>
      <c r="K147" s="16">
        <v>1</v>
      </c>
      <c r="L147" s="1"/>
      <c r="M147" s="17">
        <f>SUM(C147:L147)</f>
        <v>3</v>
      </c>
      <c r="N147" s="1">
        <v>3</v>
      </c>
    </row>
    <row r="148" spans="1:15" x14ac:dyDescent="0.4">
      <c r="A148" t="s">
        <v>20</v>
      </c>
      <c r="B148" s="1">
        <v>10</v>
      </c>
      <c r="C148" s="18">
        <v>0.91890000000000005</v>
      </c>
      <c r="D148" s="18">
        <v>0.91890000000000005</v>
      </c>
      <c r="E148" s="18">
        <v>0.94589999999999996</v>
      </c>
      <c r="F148" s="18">
        <v>0.94589999999999996</v>
      </c>
      <c r="G148" s="18">
        <v>0.94589999999999996</v>
      </c>
      <c r="H148" s="18">
        <v>0.91890000000000005</v>
      </c>
      <c r="I148" s="18">
        <v>0.91890000000000005</v>
      </c>
      <c r="J148" s="18">
        <v>0.91890000000000005</v>
      </c>
      <c r="K148" s="18">
        <v>0.94589999999999996</v>
      </c>
      <c r="L148" s="18">
        <v>0.94589999999999996</v>
      </c>
      <c r="M148" s="17">
        <f>SUM(C148:L148)</f>
        <v>9.3239999999999998</v>
      </c>
      <c r="N148" s="1">
        <v>10</v>
      </c>
    </row>
    <row r="149" spans="1:15" x14ac:dyDescent="0.4">
      <c r="A149" t="s">
        <v>21</v>
      </c>
      <c r="B149" s="1">
        <v>8</v>
      </c>
      <c r="C149" s="16">
        <v>1</v>
      </c>
      <c r="D149" s="16">
        <v>1</v>
      </c>
      <c r="E149" s="16">
        <v>1</v>
      </c>
      <c r="F149" s="16">
        <v>1</v>
      </c>
      <c r="G149" s="16">
        <v>1</v>
      </c>
      <c r="H149" s="16">
        <v>1</v>
      </c>
      <c r="I149" s="16">
        <v>1</v>
      </c>
      <c r="J149" s="16">
        <v>1</v>
      </c>
      <c r="K149" s="16">
        <v>1</v>
      </c>
      <c r="L149" s="16">
        <v>1</v>
      </c>
      <c r="M149" s="17">
        <f>SUM(C149:L149)</f>
        <v>10</v>
      </c>
      <c r="N149" s="1">
        <v>10</v>
      </c>
    </row>
    <row r="150" spans="1:15" x14ac:dyDescent="0.4">
      <c r="B150" s="1">
        <v>74</v>
      </c>
      <c r="C150" s="1"/>
      <c r="D150" s="16">
        <v>1</v>
      </c>
      <c r="E150" s="16">
        <v>1</v>
      </c>
      <c r="F150" s="1"/>
      <c r="G150" s="1"/>
      <c r="H150" s="1"/>
      <c r="I150" s="1"/>
      <c r="J150" s="1"/>
      <c r="K150" s="1"/>
      <c r="L150" s="1"/>
      <c r="M150" s="17">
        <f>SUM(C150:L150)</f>
        <v>2</v>
      </c>
      <c r="N150" s="1">
        <v>2</v>
      </c>
    </row>
    <row r="151" spans="1:15" x14ac:dyDescent="0.4">
      <c r="B151" s="1">
        <v>81</v>
      </c>
      <c r="C151" s="16">
        <v>1</v>
      </c>
      <c r="D151" s="16">
        <v>1</v>
      </c>
      <c r="E151" s="16">
        <v>1</v>
      </c>
      <c r="F151" s="16">
        <v>1</v>
      </c>
      <c r="G151" s="16">
        <v>1</v>
      </c>
      <c r="H151" s="16">
        <v>1</v>
      </c>
      <c r="I151" s="1"/>
      <c r="J151" s="16"/>
      <c r="K151" s="16">
        <v>1</v>
      </c>
      <c r="L151" s="16">
        <v>1</v>
      </c>
      <c r="M151" s="17">
        <f>SUM(C151:L151)</f>
        <v>8</v>
      </c>
      <c r="N151" s="1">
        <v>8</v>
      </c>
    </row>
    <row r="152" spans="1:15" x14ac:dyDescent="0.4">
      <c r="B152" s="1">
        <v>95</v>
      </c>
      <c r="C152" s="16">
        <v>1</v>
      </c>
      <c r="D152" s="16">
        <v>1</v>
      </c>
      <c r="E152" s="1"/>
      <c r="F152" s="16">
        <v>1</v>
      </c>
      <c r="G152" s="16">
        <v>1</v>
      </c>
      <c r="H152" s="16">
        <v>1</v>
      </c>
      <c r="I152" s="16">
        <v>1</v>
      </c>
      <c r="J152" s="16">
        <v>1</v>
      </c>
      <c r="K152" s="16">
        <v>1</v>
      </c>
      <c r="L152" s="16">
        <v>1</v>
      </c>
      <c r="M152" s="17">
        <f>SUM(C152:L152)</f>
        <v>9</v>
      </c>
      <c r="N152" s="1">
        <v>9</v>
      </c>
    </row>
    <row r="153" spans="1:15" x14ac:dyDescent="0.4">
      <c r="A153" s="4" t="s">
        <v>33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5" x14ac:dyDescent="0.4">
      <c r="A154" s="5" t="s">
        <v>40</v>
      </c>
      <c r="B154" s="6" t="s">
        <v>24</v>
      </c>
      <c r="C154" s="6" t="s">
        <v>25</v>
      </c>
      <c r="D154" s="1"/>
      <c r="E154" s="1"/>
      <c r="F154" s="1"/>
      <c r="G154" s="1"/>
      <c r="H154" s="1"/>
      <c r="I154" s="1"/>
      <c r="J154" s="6" t="s">
        <v>55</v>
      </c>
      <c r="K154" s="6" t="s">
        <v>54</v>
      </c>
      <c r="L154" s="6" t="s">
        <v>53</v>
      </c>
      <c r="M154" s="6" t="s">
        <v>52</v>
      </c>
      <c r="N154" s="6" t="s">
        <v>25</v>
      </c>
      <c r="O154" s="6" t="s">
        <v>56</v>
      </c>
    </row>
    <row r="155" spans="1:15" x14ac:dyDescent="0.4">
      <c r="A155" s="5" t="s">
        <v>65</v>
      </c>
      <c r="B155" s="6">
        <v>14</v>
      </c>
      <c r="C155" s="6">
        <v>85</v>
      </c>
      <c r="D155" s="1"/>
      <c r="E155" s="1"/>
      <c r="F155" s="1"/>
      <c r="G155" s="1"/>
      <c r="H155" s="1"/>
      <c r="I155" s="1"/>
      <c r="J155" s="20">
        <f>MEDIAN(C141:L152)</f>
        <v>1</v>
      </c>
      <c r="K155" s="21">
        <f>MIN(C141:L152)</f>
        <v>0.91300000000000003</v>
      </c>
      <c r="L155" s="21">
        <f>MAX(C141:L152)</f>
        <v>1</v>
      </c>
      <c r="M155" s="19">
        <f>SUM(M141:M152)/N155</f>
        <v>0.98456944444444439</v>
      </c>
      <c r="N155" s="6">
        <f>SUM(N141:N152)</f>
        <v>72</v>
      </c>
      <c r="O155" s="22">
        <f>57/N155</f>
        <v>0.79166666666666663</v>
      </c>
    </row>
    <row r="156" spans="1:15" x14ac:dyDescent="0.4">
      <c r="A156" s="5" t="s">
        <v>66</v>
      </c>
      <c r="B156" s="6">
        <v>11</v>
      </c>
      <c r="C156" s="6">
        <v>72</v>
      </c>
    </row>
    <row r="159" spans="1:15" x14ac:dyDescent="0.4">
      <c r="A159" s="4" t="s">
        <v>46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5" x14ac:dyDescent="0.4">
      <c r="A160" t="s">
        <v>14</v>
      </c>
      <c r="B160" s="1">
        <v>16</v>
      </c>
      <c r="C160" s="1"/>
      <c r="D160" s="18">
        <v>0.91300000000000003</v>
      </c>
      <c r="E160" s="18">
        <v>0.91300000000000003</v>
      </c>
      <c r="F160" s="1"/>
      <c r="G160" s="1"/>
      <c r="H160" s="32">
        <v>0.1739</v>
      </c>
      <c r="I160" s="18">
        <v>0.91300000000000003</v>
      </c>
      <c r="J160" s="1"/>
      <c r="K160" s="1"/>
      <c r="L160" s="1"/>
      <c r="M160" s="17">
        <f>SUM(C160:L160)</f>
        <v>2.9129</v>
      </c>
      <c r="N160" s="1">
        <v>4</v>
      </c>
    </row>
    <row r="161" spans="1:15" x14ac:dyDescent="0.4">
      <c r="A161" t="s">
        <v>17</v>
      </c>
      <c r="B161" s="1">
        <v>11</v>
      </c>
      <c r="C161" s="18">
        <v>0.9798</v>
      </c>
      <c r="D161" s="15">
        <v>0.96760000000000002</v>
      </c>
      <c r="E161" s="18">
        <v>0.9798</v>
      </c>
      <c r="F161" s="18">
        <v>0.9798</v>
      </c>
      <c r="G161" s="1"/>
      <c r="H161" s="18">
        <v>0.97689999999999999</v>
      </c>
      <c r="I161" s="1"/>
      <c r="J161" s="18">
        <v>0.96540000000000004</v>
      </c>
      <c r="K161" s="1"/>
      <c r="L161" s="1"/>
      <c r="M161" s="17">
        <f>SUM(C161:L161)</f>
        <v>5.8492999999999995</v>
      </c>
      <c r="N161" s="1">
        <v>6</v>
      </c>
    </row>
    <row r="162" spans="1:15" x14ac:dyDescent="0.4">
      <c r="A162" t="s">
        <v>19</v>
      </c>
      <c r="B162" s="1">
        <v>33</v>
      </c>
      <c r="C162" s="16">
        <v>1</v>
      </c>
      <c r="D162" s="16">
        <v>1</v>
      </c>
      <c r="E162" s="1"/>
      <c r="F162" s="1"/>
      <c r="G162" s="1"/>
      <c r="H162" s="1"/>
      <c r="I162" s="1"/>
      <c r="J162" s="16">
        <v>1</v>
      </c>
      <c r="K162" s="1"/>
      <c r="L162" s="1"/>
      <c r="M162" s="17">
        <f>SUM(C162:L162)</f>
        <v>3</v>
      </c>
      <c r="N162" s="1">
        <v>3</v>
      </c>
    </row>
    <row r="163" spans="1:15" x14ac:dyDescent="0.4">
      <c r="B163" s="1">
        <v>45</v>
      </c>
      <c r="C163" s="1"/>
      <c r="D163" s="1"/>
      <c r="E163" s="18">
        <v>0.99719999999999998</v>
      </c>
      <c r="F163" s="18">
        <v>0.99719999999999998</v>
      </c>
      <c r="G163" s="1"/>
      <c r="H163" s="18">
        <v>0.92390000000000005</v>
      </c>
      <c r="I163" s="18">
        <v>0.99719999999999998</v>
      </c>
      <c r="J163" s="18">
        <v>0.99719999999999998</v>
      </c>
      <c r="K163" s="18">
        <v>0.99719999999999998</v>
      </c>
      <c r="L163" s="18">
        <v>0.99439999999999995</v>
      </c>
      <c r="M163" s="17">
        <f>SUM(C163:L163)</f>
        <v>6.9043000000000001</v>
      </c>
      <c r="N163" s="1">
        <v>7</v>
      </c>
    </row>
    <row r="164" spans="1:15" x14ac:dyDescent="0.4">
      <c r="B164" s="1">
        <v>57</v>
      </c>
      <c r="C164" s="18">
        <v>0.97160000000000002</v>
      </c>
      <c r="D164" s="16">
        <v>1</v>
      </c>
      <c r="E164" s="16">
        <v>1</v>
      </c>
      <c r="F164" s="16">
        <v>1</v>
      </c>
      <c r="G164" s="16">
        <v>1</v>
      </c>
      <c r="H164" s="1"/>
      <c r="I164" s="18">
        <v>0.97160000000000002</v>
      </c>
      <c r="J164" s="18">
        <v>0.97160000000000002</v>
      </c>
      <c r="K164" s="1"/>
      <c r="L164" s="16">
        <v>1</v>
      </c>
      <c r="M164" s="17">
        <f>SUM(C164:L164)</f>
        <v>7.9148000000000014</v>
      </c>
      <c r="N164" s="1">
        <v>8</v>
      </c>
    </row>
    <row r="165" spans="1:15" x14ac:dyDescent="0.4">
      <c r="A165" t="s">
        <v>21</v>
      </c>
      <c r="B165" s="1">
        <v>5</v>
      </c>
      <c r="C165" s="1"/>
      <c r="D165" s="1"/>
      <c r="E165" s="1"/>
      <c r="F165" s="16">
        <v>1</v>
      </c>
      <c r="G165" s="1"/>
      <c r="H165" s="16">
        <v>1</v>
      </c>
      <c r="I165" s="1"/>
      <c r="J165" s="1"/>
      <c r="K165" s="1"/>
      <c r="L165" s="1"/>
      <c r="M165" s="17">
        <f>SUM(C165:L165)</f>
        <v>2</v>
      </c>
      <c r="N165" s="1">
        <v>2</v>
      </c>
    </row>
    <row r="166" spans="1:15" x14ac:dyDescent="0.4">
      <c r="B166" s="1">
        <v>8</v>
      </c>
      <c r="C166" s="16">
        <v>1</v>
      </c>
      <c r="D166" s="16">
        <v>1</v>
      </c>
      <c r="E166" s="16">
        <v>1</v>
      </c>
      <c r="F166" s="16">
        <v>1</v>
      </c>
      <c r="G166" s="16">
        <v>1</v>
      </c>
      <c r="H166" s="16">
        <v>1</v>
      </c>
      <c r="I166" s="16">
        <v>1</v>
      </c>
      <c r="J166" s="16">
        <v>1</v>
      </c>
      <c r="K166" s="16">
        <v>1</v>
      </c>
      <c r="L166" s="16">
        <v>1</v>
      </c>
      <c r="M166" s="17">
        <f>SUM(C166:L166)</f>
        <v>10</v>
      </c>
      <c r="N166" s="1">
        <v>10</v>
      </c>
    </row>
    <row r="167" spans="1:15" x14ac:dyDescent="0.4">
      <c r="B167" s="1">
        <v>18</v>
      </c>
      <c r="C167" s="1"/>
      <c r="D167" s="1"/>
      <c r="E167" s="1"/>
      <c r="F167" s="1"/>
      <c r="G167" s="16">
        <v>1</v>
      </c>
      <c r="H167" s="1"/>
      <c r="I167" s="1"/>
      <c r="J167" s="1"/>
      <c r="K167" s="1"/>
      <c r="L167" s="1"/>
      <c r="M167" s="17">
        <f>SUM(C167:L167)</f>
        <v>1</v>
      </c>
      <c r="N167" s="1">
        <v>1</v>
      </c>
    </row>
    <row r="168" spans="1:15" x14ac:dyDescent="0.4">
      <c r="B168" s="1">
        <v>58</v>
      </c>
      <c r="C168" s="1"/>
      <c r="D168" s="16">
        <v>1</v>
      </c>
      <c r="E168" s="16">
        <v>1</v>
      </c>
      <c r="F168" s="1"/>
      <c r="G168" s="1"/>
      <c r="H168" s="18">
        <v>0.92159999999999997</v>
      </c>
      <c r="I168" s="1"/>
      <c r="J168" s="1"/>
      <c r="K168" s="1"/>
      <c r="L168" s="1"/>
      <c r="M168" s="17">
        <f>SUM(C168:L168)</f>
        <v>2.9215999999999998</v>
      </c>
      <c r="N168" s="1">
        <v>3</v>
      </c>
    </row>
    <row r="169" spans="1:15" x14ac:dyDescent="0.4">
      <c r="B169" s="1">
        <v>74</v>
      </c>
      <c r="C169" s="1"/>
      <c r="D169" s="1"/>
      <c r="E169" s="1"/>
      <c r="F169" s="16">
        <v>1</v>
      </c>
      <c r="G169" s="1"/>
      <c r="H169" s="1"/>
      <c r="I169" s="1"/>
      <c r="J169" s="16">
        <v>1</v>
      </c>
      <c r="K169" s="1"/>
      <c r="L169" s="16">
        <v>1</v>
      </c>
      <c r="M169" s="17">
        <f>SUM(C169:L169)</f>
        <v>3</v>
      </c>
      <c r="N169" s="1">
        <v>3</v>
      </c>
    </row>
    <row r="170" spans="1:15" x14ac:dyDescent="0.4">
      <c r="B170" s="1">
        <v>79</v>
      </c>
      <c r="C170" s="1"/>
      <c r="D170" s="1"/>
      <c r="E170" s="16">
        <v>1</v>
      </c>
      <c r="F170" s="1"/>
      <c r="G170" s="1"/>
      <c r="H170" s="1"/>
      <c r="I170" s="1"/>
      <c r="J170" s="1"/>
      <c r="K170" s="1"/>
      <c r="L170" s="1"/>
      <c r="M170" s="17">
        <f>SUM(C170:L170)</f>
        <v>1</v>
      </c>
      <c r="N170" s="1">
        <v>1</v>
      </c>
    </row>
    <row r="171" spans="1:15" x14ac:dyDescent="0.4">
      <c r="B171" s="1">
        <v>81</v>
      </c>
      <c r="C171" s="16">
        <v>1</v>
      </c>
      <c r="D171" s="1"/>
      <c r="E171" s="16">
        <v>1</v>
      </c>
      <c r="F171" s="16">
        <v>1</v>
      </c>
      <c r="G171" s="16">
        <v>1</v>
      </c>
      <c r="H171" s="16">
        <v>1</v>
      </c>
      <c r="I171" s="16">
        <v>1</v>
      </c>
      <c r="J171" s="16">
        <v>1</v>
      </c>
      <c r="K171" s="16">
        <v>1</v>
      </c>
      <c r="L171" s="16">
        <v>1</v>
      </c>
      <c r="M171" s="17">
        <f>SUM(C171:L171)</f>
        <v>9</v>
      </c>
      <c r="N171" s="1">
        <v>9</v>
      </c>
    </row>
    <row r="172" spans="1:15" x14ac:dyDescent="0.4">
      <c r="B172" s="1">
        <v>95</v>
      </c>
      <c r="C172" s="16">
        <v>1</v>
      </c>
      <c r="D172" s="16">
        <v>1</v>
      </c>
      <c r="E172" s="16">
        <v>1</v>
      </c>
      <c r="F172" s="16">
        <v>1</v>
      </c>
      <c r="G172" s="16">
        <v>1</v>
      </c>
      <c r="H172" s="16">
        <v>1</v>
      </c>
      <c r="I172" s="16">
        <v>1</v>
      </c>
      <c r="J172" s="1"/>
      <c r="K172" s="16">
        <v>1</v>
      </c>
      <c r="L172" s="16">
        <v>1</v>
      </c>
      <c r="M172" s="17">
        <f>SUM(C172:L172)</f>
        <v>9</v>
      </c>
      <c r="N172" s="1">
        <v>9</v>
      </c>
    </row>
    <row r="173" spans="1:15" x14ac:dyDescent="0.4">
      <c r="A173" s="4" t="s">
        <v>46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5" x14ac:dyDescent="0.4">
      <c r="A174" s="5" t="s">
        <v>40</v>
      </c>
      <c r="B174" s="6" t="s">
        <v>24</v>
      </c>
      <c r="C174" s="6" t="s">
        <v>25</v>
      </c>
      <c r="D174" s="1"/>
      <c r="E174" s="1"/>
      <c r="F174" s="1"/>
      <c r="G174" s="1"/>
      <c r="H174" s="1"/>
      <c r="I174" s="1"/>
      <c r="J174" s="6" t="s">
        <v>55</v>
      </c>
      <c r="K174" s="6" t="s">
        <v>54</v>
      </c>
      <c r="L174" s="6" t="s">
        <v>53</v>
      </c>
      <c r="M174" s="6" t="s">
        <v>52</v>
      </c>
      <c r="N174" s="6" t="s">
        <v>25</v>
      </c>
      <c r="O174" s="6" t="s">
        <v>56</v>
      </c>
    </row>
    <row r="175" spans="1:15" x14ac:dyDescent="0.4">
      <c r="A175" s="5" t="s">
        <v>68</v>
      </c>
      <c r="B175" s="6">
        <v>18</v>
      </c>
      <c r="C175" s="6">
        <v>85</v>
      </c>
      <c r="D175" s="1"/>
      <c r="E175" s="1"/>
      <c r="F175" s="1"/>
      <c r="G175" s="1"/>
      <c r="H175" s="1"/>
      <c r="I175" s="1"/>
      <c r="J175" s="20">
        <f>MEDIAN(C160:L172)</f>
        <v>1</v>
      </c>
      <c r="K175" s="21">
        <f>MIN(C160:L172)</f>
        <v>0.1739</v>
      </c>
      <c r="L175" s="21">
        <f>MAX(C160:L172)</f>
        <v>1</v>
      </c>
      <c r="M175" s="19">
        <f>SUM(M160:M172)/N175</f>
        <v>0.97731666666666661</v>
      </c>
      <c r="N175" s="6">
        <f>SUM(N160:N172)</f>
        <v>66</v>
      </c>
      <c r="O175" s="22">
        <f>45/N175</f>
        <v>0.68181818181818177</v>
      </c>
    </row>
    <row r="176" spans="1:15" x14ac:dyDescent="0.4">
      <c r="A176" s="5" t="s">
        <v>69</v>
      </c>
      <c r="B176" s="6">
        <v>13</v>
      </c>
      <c r="C176" s="6">
        <v>66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4" x14ac:dyDescent="0.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9" spans="1:14" x14ac:dyDescent="0.4">
      <c r="A179" s="4" t="s">
        <v>159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4" s="5" customFormat="1" x14ac:dyDescent="0.4">
      <c r="A180" t="s">
        <v>0</v>
      </c>
      <c r="B180" s="1">
        <v>18</v>
      </c>
      <c r="C180" s="18">
        <v>0.91969999999999996</v>
      </c>
      <c r="D180" s="18">
        <v>0.91969999999999996</v>
      </c>
      <c r="E180" s="18">
        <v>0.91969999999999996</v>
      </c>
      <c r="F180" s="18">
        <v>0.91969999999999996</v>
      </c>
      <c r="G180" s="18">
        <v>0.91969999999999996</v>
      </c>
      <c r="H180" s="18">
        <v>0.91969999999999996</v>
      </c>
      <c r="I180" s="18">
        <v>0.91969999999999996</v>
      </c>
      <c r="J180" s="18">
        <v>0.91969999999999996</v>
      </c>
      <c r="K180" s="18">
        <v>0.91969999999999996</v>
      </c>
      <c r="L180" s="15">
        <v>0.78710000000000002</v>
      </c>
      <c r="M180" s="17">
        <f>SUM(C180:L180)</f>
        <v>9.0643999999999991</v>
      </c>
      <c r="N180" s="1">
        <v>10</v>
      </c>
    </row>
    <row r="181" spans="1:14" x14ac:dyDescent="0.4">
      <c r="B181" s="1">
        <v>21</v>
      </c>
      <c r="C181" s="18">
        <v>0.9647</v>
      </c>
      <c r="D181" s="1"/>
      <c r="E181" s="18">
        <v>0.9647</v>
      </c>
      <c r="F181" s="18">
        <v>0.9647</v>
      </c>
      <c r="G181" s="18">
        <v>0.9647</v>
      </c>
      <c r="H181" s="1"/>
      <c r="I181" s="1"/>
      <c r="J181" s="1"/>
      <c r="K181" s="1"/>
      <c r="L181" s="1"/>
      <c r="M181" s="17">
        <f t="shared" ref="M181:M195" si="1">SUM(C181:L181)</f>
        <v>3.8588</v>
      </c>
      <c r="N181" s="1">
        <v>4</v>
      </c>
    </row>
    <row r="182" spans="1:14" x14ac:dyDescent="0.4">
      <c r="A182" t="s">
        <v>14</v>
      </c>
      <c r="B182" s="1">
        <v>8</v>
      </c>
      <c r="C182" s="1"/>
      <c r="D182" s="16">
        <v>1</v>
      </c>
      <c r="E182" s="16">
        <v>1</v>
      </c>
      <c r="F182" s="1"/>
      <c r="G182" s="1"/>
      <c r="H182" s="1"/>
      <c r="I182" s="1"/>
      <c r="J182" s="1"/>
      <c r="K182" s="1"/>
      <c r="L182" s="1"/>
      <c r="M182" s="17">
        <f t="shared" si="1"/>
        <v>2</v>
      </c>
      <c r="N182" s="1">
        <v>2</v>
      </c>
    </row>
    <row r="183" spans="1:14" x14ac:dyDescent="0.4">
      <c r="B183" s="1">
        <v>16</v>
      </c>
      <c r="C183" s="18">
        <v>0.91300000000000003</v>
      </c>
      <c r="D183" s="18">
        <v>0.91300000000000003</v>
      </c>
      <c r="E183" s="18">
        <v>0.91300000000000003</v>
      </c>
      <c r="F183" s="18">
        <v>0.91300000000000003</v>
      </c>
      <c r="G183" s="18">
        <v>0.91300000000000003</v>
      </c>
      <c r="H183" s="18">
        <v>0.91300000000000003</v>
      </c>
      <c r="I183" s="18">
        <v>0.91300000000000003</v>
      </c>
      <c r="J183" s="18">
        <v>0.91300000000000003</v>
      </c>
      <c r="K183" s="18">
        <v>0.91300000000000003</v>
      </c>
      <c r="L183" s="18">
        <v>0.91300000000000003</v>
      </c>
      <c r="M183" s="17">
        <f t="shared" si="1"/>
        <v>9.1300000000000008</v>
      </c>
      <c r="N183" s="1">
        <v>10</v>
      </c>
    </row>
    <row r="184" spans="1:14" x14ac:dyDescent="0.4">
      <c r="A184" t="s">
        <v>16</v>
      </c>
      <c r="B184" s="1">
        <v>5</v>
      </c>
      <c r="C184" s="1"/>
      <c r="D184" s="18">
        <v>0.8085</v>
      </c>
      <c r="E184" s="18">
        <v>0.8085</v>
      </c>
      <c r="F184" s="18">
        <v>0.8085</v>
      </c>
      <c r="G184" s="18">
        <v>0.8085</v>
      </c>
      <c r="H184" s="18">
        <v>0.8085</v>
      </c>
      <c r="I184" s="1"/>
      <c r="J184" s="1"/>
      <c r="K184" s="18">
        <v>0.8085</v>
      </c>
      <c r="L184" s="18">
        <v>0.8085</v>
      </c>
      <c r="M184" s="17">
        <f t="shared" si="1"/>
        <v>5.6595000000000013</v>
      </c>
      <c r="N184" s="1">
        <v>7</v>
      </c>
    </row>
    <row r="185" spans="1:14" x14ac:dyDescent="0.4">
      <c r="A185" t="s">
        <v>17</v>
      </c>
      <c r="B185" s="1">
        <v>10</v>
      </c>
      <c r="C185" s="18">
        <v>0.99380000000000002</v>
      </c>
      <c r="D185" s="15">
        <v>0.98150000000000004</v>
      </c>
      <c r="E185" s="1"/>
      <c r="F185" s="18">
        <v>0.98150000000000004</v>
      </c>
      <c r="G185" s="18">
        <v>0.98150000000000004</v>
      </c>
      <c r="H185" s="1"/>
      <c r="I185" s="18">
        <v>0.99380000000000002</v>
      </c>
      <c r="J185" s="15">
        <v>0.97840000000000005</v>
      </c>
      <c r="K185" s="15">
        <v>0.7994</v>
      </c>
      <c r="L185" s="15">
        <v>0.99690000000000001</v>
      </c>
      <c r="M185" s="17">
        <f t="shared" si="1"/>
        <v>7.7068000000000003</v>
      </c>
      <c r="N185" s="1">
        <v>8</v>
      </c>
    </row>
    <row r="186" spans="1:14" x14ac:dyDescent="0.4">
      <c r="B186" s="1">
        <v>11</v>
      </c>
      <c r="C186" s="1"/>
      <c r="D186" s="18">
        <v>0.91930000000000001</v>
      </c>
      <c r="E186" s="18">
        <v>0.91930000000000001</v>
      </c>
      <c r="F186" s="1"/>
      <c r="G186" s="1"/>
      <c r="H186" s="1"/>
      <c r="I186" s="1"/>
      <c r="J186" s="1"/>
      <c r="K186" s="18">
        <v>0.9798</v>
      </c>
      <c r="L186" s="18">
        <v>0.9798</v>
      </c>
      <c r="M186" s="17">
        <f t="shared" si="1"/>
        <v>3.7982</v>
      </c>
      <c r="N186" s="1">
        <v>4</v>
      </c>
    </row>
    <row r="187" spans="1:14" x14ac:dyDescent="0.4">
      <c r="A187" t="s">
        <v>19</v>
      </c>
      <c r="B187" s="1">
        <v>1</v>
      </c>
      <c r="C187" s="1"/>
      <c r="D187" s="16">
        <v>1</v>
      </c>
      <c r="E187" s="1"/>
      <c r="F187" s="1"/>
      <c r="G187" s="1"/>
      <c r="H187" s="1"/>
      <c r="I187" s="1"/>
      <c r="J187" s="16">
        <v>1</v>
      </c>
      <c r="K187" s="1"/>
      <c r="L187" s="1"/>
      <c r="M187" s="17">
        <f t="shared" si="1"/>
        <v>2</v>
      </c>
      <c r="N187" s="1">
        <v>2</v>
      </c>
    </row>
    <row r="188" spans="1:14" x14ac:dyDescent="0.4">
      <c r="B188" s="1">
        <v>75</v>
      </c>
      <c r="C188" s="1"/>
      <c r="D188" s="16">
        <v>1</v>
      </c>
      <c r="E188" s="16">
        <v>1</v>
      </c>
      <c r="F188" s="1"/>
      <c r="G188" s="1"/>
      <c r="H188" s="16">
        <v>1</v>
      </c>
      <c r="I188" s="1"/>
      <c r="J188" s="1"/>
      <c r="K188" s="16">
        <v>1</v>
      </c>
      <c r="L188" s="1"/>
      <c r="M188" s="17">
        <f t="shared" si="1"/>
        <v>4</v>
      </c>
      <c r="N188" s="1">
        <v>4</v>
      </c>
    </row>
    <row r="189" spans="1:14" x14ac:dyDescent="0.4">
      <c r="A189" t="s">
        <v>20</v>
      </c>
      <c r="B189" s="1">
        <v>17</v>
      </c>
      <c r="C189" s="1"/>
      <c r="D189" s="1"/>
      <c r="E189" s="1"/>
      <c r="F189" s="1"/>
      <c r="G189" s="1"/>
      <c r="H189" s="1"/>
      <c r="I189" s="16">
        <v>1</v>
      </c>
      <c r="J189" s="1"/>
      <c r="K189" s="1"/>
      <c r="L189" s="1"/>
      <c r="M189" s="17">
        <f t="shared" si="1"/>
        <v>1</v>
      </c>
      <c r="N189" s="1">
        <v>1</v>
      </c>
    </row>
    <row r="190" spans="1:14" x14ac:dyDescent="0.4">
      <c r="A190" t="s">
        <v>21</v>
      </c>
      <c r="B190" s="1">
        <v>1</v>
      </c>
      <c r="C190" s="18">
        <v>0.97160000000000002</v>
      </c>
      <c r="D190" s="1"/>
      <c r="E190" s="1"/>
      <c r="F190" s="1"/>
      <c r="G190" s="18">
        <v>0.97160000000000002</v>
      </c>
      <c r="H190" s="18">
        <v>0.97160000000000002</v>
      </c>
      <c r="I190" s="18">
        <v>0.97160000000000002</v>
      </c>
      <c r="J190" s="1"/>
      <c r="K190" s="1"/>
      <c r="L190" s="1"/>
      <c r="M190" s="17">
        <f t="shared" si="1"/>
        <v>3.8864000000000001</v>
      </c>
      <c r="N190" s="1">
        <v>4</v>
      </c>
    </row>
    <row r="191" spans="1:14" x14ac:dyDescent="0.4">
      <c r="B191" s="1">
        <v>4</v>
      </c>
      <c r="C191" s="15">
        <v>0.96150000000000002</v>
      </c>
      <c r="D191" s="1"/>
      <c r="E191" s="1"/>
      <c r="F191" s="1"/>
      <c r="G191" s="1"/>
      <c r="H191" s="1"/>
      <c r="I191" s="1"/>
      <c r="J191" s="1"/>
      <c r="K191" s="1"/>
      <c r="L191" s="1"/>
      <c r="M191" s="17">
        <f t="shared" si="1"/>
        <v>0.96150000000000002</v>
      </c>
      <c r="N191" s="1">
        <v>1</v>
      </c>
    </row>
    <row r="192" spans="1:14" x14ac:dyDescent="0.4">
      <c r="B192" s="1">
        <v>32</v>
      </c>
      <c r="C192" s="1"/>
      <c r="D192" s="15">
        <v>0.85709999999999997</v>
      </c>
      <c r="E192" s="1"/>
      <c r="F192" s="1"/>
      <c r="G192" s="1"/>
      <c r="H192" s="1"/>
      <c r="I192" s="1"/>
      <c r="J192" s="1"/>
      <c r="K192" s="1"/>
      <c r="L192" s="1"/>
      <c r="M192" s="17">
        <f t="shared" si="1"/>
        <v>0.85709999999999997</v>
      </c>
      <c r="N192" s="1">
        <v>1</v>
      </c>
    </row>
    <row r="193" spans="1:15" x14ac:dyDescent="0.4">
      <c r="B193" s="1">
        <v>58</v>
      </c>
      <c r="C193" s="1"/>
      <c r="D193" s="16">
        <v>1</v>
      </c>
      <c r="E193" s="1"/>
      <c r="F193" s="16">
        <v>1</v>
      </c>
      <c r="G193" s="1"/>
      <c r="H193" s="16">
        <v>1</v>
      </c>
      <c r="I193" s="1"/>
      <c r="J193" s="16">
        <v>1</v>
      </c>
      <c r="K193" s="16">
        <v>1</v>
      </c>
      <c r="L193" s="16">
        <v>1</v>
      </c>
      <c r="M193" s="17">
        <f t="shared" si="1"/>
        <v>6</v>
      </c>
      <c r="N193" s="1">
        <v>6</v>
      </c>
    </row>
    <row r="194" spans="1:15" x14ac:dyDescent="0.4">
      <c r="B194" s="1">
        <v>72</v>
      </c>
      <c r="C194" s="1"/>
      <c r="D194" s="1"/>
      <c r="E194" s="1"/>
      <c r="F194" s="1"/>
      <c r="G194" s="18">
        <v>0.88239999999999996</v>
      </c>
      <c r="H194" s="1"/>
      <c r="I194" s="1"/>
      <c r="J194" s="1"/>
      <c r="K194" s="18">
        <v>0.76470000000000005</v>
      </c>
      <c r="L194" s="1"/>
      <c r="M194" s="17">
        <f t="shared" si="1"/>
        <v>1.6471</v>
      </c>
      <c r="N194" s="1">
        <v>2</v>
      </c>
    </row>
    <row r="195" spans="1:15" x14ac:dyDescent="0.4">
      <c r="B195" s="1">
        <v>81</v>
      </c>
      <c r="C195" s="1"/>
      <c r="D195" s="16">
        <v>1</v>
      </c>
      <c r="E195" s="1"/>
      <c r="F195" s="1"/>
      <c r="G195" s="1"/>
      <c r="H195" s="1"/>
      <c r="I195" s="1"/>
      <c r="J195" s="16">
        <v>1</v>
      </c>
      <c r="K195" s="1"/>
      <c r="L195" s="1"/>
      <c r="M195" s="17">
        <f t="shared" si="1"/>
        <v>2</v>
      </c>
      <c r="N195" s="1">
        <v>2</v>
      </c>
    </row>
    <row r="196" spans="1:15" x14ac:dyDescent="0.4">
      <c r="A196" s="4" t="s">
        <v>159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5" x14ac:dyDescent="0.4">
      <c r="A197" s="5" t="s">
        <v>40</v>
      </c>
      <c r="B197" s="6" t="s">
        <v>24</v>
      </c>
      <c r="C197" s="6" t="s">
        <v>25</v>
      </c>
      <c r="D197" s="1"/>
      <c r="E197" s="1"/>
      <c r="F197" s="1"/>
      <c r="G197" s="1"/>
      <c r="H197" s="1"/>
      <c r="I197" s="1"/>
      <c r="J197" s="6" t="s">
        <v>55</v>
      </c>
      <c r="K197" s="6" t="s">
        <v>54</v>
      </c>
      <c r="L197" s="6" t="s">
        <v>53</v>
      </c>
      <c r="M197" s="6" t="s">
        <v>52</v>
      </c>
      <c r="N197" s="6" t="s">
        <v>25</v>
      </c>
      <c r="O197" s="6" t="s">
        <v>56</v>
      </c>
    </row>
    <row r="198" spans="1:15" x14ac:dyDescent="0.4">
      <c r="A198" s="43" t="s">
        <v>161</v>
      </c>
      <c r="B198" s="6">
        <v>20</v>
      </c>
      <c r="C198" s="6">
        <v>84</v>
      </c>
      <c r="D198" s="1"/>
      <c r="E198" s="1"/>
      <c r="F198" s="1"/>
      <c r="G198" s="1"/>
      <c r="J198" s="20">
        <f>MEDIAN(C180:L195)</f>
        <v>0.96310000000000007</v>
      </c>
      <c r="K198" s="21">
        <f>MIN(C180:L195)</f>
        <v>0.76470000000000005</v>
      </c>
      <c r="L198" s="21">
        <f>MAX(C180:L195)</f>
        <v>1</v>
      </c>
      <c r="M198" s="19">
        <f>SUM(M180:M195)/N198</f>
        <v>0.93485000000000007</v>
      </c>
      <c r="N198" s="6">
        <f>SUM(N180:N195)</f>
        <v>68</v>
      </c>
      <c r="O198" s="22">
        <f>17/N198</f>
        <v>0.25</v>
      </c>
    </row>
    <row r="199" spans="1:15" x14ac:dyDescent="0.4">
      <c r="A199" s="40" t="s">
        <v>160</v>
      </c>
      <c r="B199" s="41">
        <v>16</v>
      </c>
      <c r="C199" s="42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42E8-D15D-4944-87EB-782B7E1A65CC}">
  <dimension ref="A1:N66"/>
  <sheetViews>
    <sheetView tabSelected="1" topLeftCell="C31" zoomScale="92" workbookViewId="0">
      <selection activeCell="O46" sqref="O46"/>
    </sheetView>
  </sheetViews>
  <sheetFormatPr defaultRowHeight="13.9" x14ac:dyDescent="0.4"/>
  <cols>
    <col min="1" max="2" width="9.06640625" style="1"/>
    <col min="3" max="3" width="15.3984375" style="1" customWidth="1"/>
    <col min="4" max="4" width="11.46484375" style="1" customWidth="1"/>
    <col min="5" max="5" width="15.86328125" style="1" customWidth="1"/>
    <col min="6" max="10" width="14" style="1" customWidth="1"/>
    <col min="12" max="12" width="11.265625" customWidth="1"/>
    <col min="13" max="13" width="15.1328125" customWidth="1"/>
    <col min="14" max="14" width="14.53125" customWidth="1"/>
  </cols>
  <sheetData>
    <row r="1" spans="1:14" ht="25.15" customHeight="1" x14ac:dyDescent="0.4">
      <c r="A1" s="33" t="s">
        <v>70</v>
      </c>
      <c r="G1" s="39" t="s">
        <v>134</v>
      </c>
      <c r="H1" s="39"/>
      <c r="I1" s="39"/>
      <c r="J1" s="35"/>
      <c r="L1" s="36"/>
      <c r="M1" s="36"/>
      <c r="N1" s="36"/>
    </row>
    <row r="2" spans="1:14" x14ac:dyDescent="0.4">
      <c r="A2" s="1" t="s">
        <v>1</v>
      </c>
      <c r="B2" s="1" t="s">
        <v>71</v>
      </c>
      <c r="C2" s="1" t="s">
        <v>72</v>
      </c>
      <c r="D2" s="34" t="s">
        <v>76</v>
      </c>
      <c r="E2" s="1" t="s">
        <v>74</v>
      </c>
      <c r="F2" s="1" t="s">
        <v>78</v>
      </c>
      <c r="G2" s="1" t="s">
        <v>131</v>
      </c>
      <c r="H2" s="1" t="s">
        <v>130</v>
      </c>
      <c r="I2" s="1" t="s">
        <v>132</v>
      </c>
      <c r="J2" s="1" t="s">
        <v>87</v>
      </c>
      <c r="K2" s="1" t="s">
        <v>87</v>
      </c>
      <c r="L2" s="1"/>
      <c r="M2" s="1"/>
      <c r="N2" s="1"/>
    </row>
    <row r="3" spans="1:14" x14ac:dyDescent="0.4">
      <c r="A3" s="1" t="s">
        <v>0</v>
      </c>
      <c r="B3" s="1">
        <v>7</v>
      </c>
      <c r="C3" s="1" t="s">
        <v>73</v>
      </c>
      <c r="D3" s="1">
        <v>29</v>
      </c>
      <c r="E3" s="1">
        <v>1</v>
      </c>
      <c r="F3" s="1">
        <f>573-50</f>
        <v>523</v>
      </c>
      <c r="G3" s="1">
        <v>2</v>
      </c>
      <c r="H3" s="1" t="s">
        <v>135</v>
      </c>
      <c r="J3" s="37" t="s">
        <v>147</v>
      </c>
      <c r="K3" t="s">
        <v>98</v>
      </c>
    </row>
    <row r="4" spans="1:14" x14ac:dyDescent="0.4">
      <c r="A4" s="1" t="s">
        <v>0</v>
      </c>
      <c r="B4" s="1">
        <v>21</v>
      </c>
      <c r="C4" s="1" t="s">
        <v>77</v>
      </c>
      <c r="D4" s="1">
        <v>18</v>
      </c>
      <c r="E4" s="1">
        <v>1</v>
      </c>
      <c r="F4" s="1">
        <f>777-56</f>
        <v>721</v>
      </c>
      <c r="G4" s="2">
        <v>29.125</v>
      </c>
      <c r="H4" s="2">
        <f>58/7</f>
        <v>8.2857142857142865</v>
      </c>
      <c r="J4" s="37" t="s">
        <v>148</v>
      </c>
      <c r="K4" t="s">
        <v>96</v>
      </c>
    </row>
    <row r="5" spans="1:14" x14ac:dyDescent="0.4">
      <c r="A5" s="1" t="s">
        <v>0</v>
      </c>
      <c r="B5" s="1">
        <v>18</v>
      </c>
      <c r="C5" s="1" t="s">
        <v>75</v>
      </c>
      <c r="D5" s="1">
        <v>24</v>
      </c>
      <c r="E5" s="1">
        <v>2</v>
      </c>
      <c r="F5" s="1">
        <f>471-59+560-56</f>
        <v>916</v>
      </c>
      <c r="G5" s="1">
        <v>8</v>
      </c>
      <c r="H5" s="1">
        <f>58/10</f>
        <v>5.8</v>
      </c>
      <c r="J5" s="1" t="s">
        <v>152</v>
      </c>
      <c r="K5" t="s">
        <v>97</v>
      </c>
    </row>
    <row r="6" spans="1:14" x14ac:dyDescent="0.4">
      <c r="A6" s="1" t="s">
        <v>14</v>
      </c>
      <c r="B6" s="1">
        <v>8</v>
      </c>
      <c r="C6" s="1" t="s">
        <v>80</v>
      </c>
      <c r="D6" s="1">
        <v>6</v>
      </c>
      <c r="E6" s="1">
        <v>2</v>
      </c>
      <c r="F6" s="1">
        <f>1032-17+192-17</f>
        <v>1190</v>
      </c>
      <c r="G6" s="1">
        <v>12</v>
      </c>
      <c r="H6" s="1">
        <v>5</v>
      </c>
      <c r="J6" s="1" t="s">
        <v>139</v>
      </c>
      <c r="K6" t="s">
        <v>138</v>
      </c>
    </row>
    <row r="7" spans="1:14" x14ac:dyDescent="0.4">
      <c r="A7" s="1" t="s">
        <v>14</v>
      </c>
      <c r="B7" s="1">
        <v>16</v>
      </c>
      <c r="C7" s="1" t="s">
        <v>79</v>
      </c>
      <c r="D7" s="1">
        <v>6</v>
      </c>
      <c r="E7" s="1">
        <v>1</v>
      </c>
      <c r="F7" s="1">
        <f>539-17</f>
        <v>522</v>
      </c>
      <c r="G7" s="1">
        <v>0.5</v>
      </c>
      <c r="H7" s="1">
        <v>1.4</v>
      </c>
      <c r="J7" s="1" t="s">
        <v>142</v>
      </c>
      <c r="K7" t="s">
        <v>141</v>
      </c>
    </row>
    <row r="8" spans="1:14" x14ac:dyDescent="0.4">
      <c r="A8" s="1" t="s">
        <v>15</v>
      </c>
      <c r="B8" s="1">
        <v>4</v>
      </c>
      <c r="C8" s="1" t="s">
        <v>81</v>
      </c>
      <c r="D8" s="1">
        <f>5+6+21+4</f>
        <v>36</v>
      </c>
      <c r="E8" s="1">
        <v>4</v>
      </c>
      <c r="F8" s="1">
        <f>389-18+323-18+918-17+178-18</f>
        <v>1737</v>
      </c>
      <c r="G8" s="1">
        <v>9</v>
      </c>
      <c r="H8" s="1">
        <v>8</v>
      </c>
      <c r="K8" t="s">
        <v>95</v>
      </c>
    </row>
    <row r="9" spans="1:14" x14ac:dyDescent="0.4">
      <c r="A9" s="1" t="s">
        <v>15</v>
      </c>
      <c r="B9" s="1">
        <v>27</v>
      </c>
      <c r="C9" s="1" t="s">
        <v>82</v>
      </c>
      <c r="D9" s="1">
        <v>6</v>
      </c>
      <c r="E9" s="1">
        <v>1</v>
      </c>
      <c r="F9" s="1">
        <f>630-18</f>
        <v>612</v>
      </c>
      <c r="G9" s="1" t="s">
        <v>135</v>
      </c>
      <c r="H9" s="1">
        <v>14.25</v>
      </c>
      <c r="J9" s="1" t="s">
        <v>140</v>
      </c>
      <c r="K9" t="s">
        <v>94</v>
      </c>
    </row>
    <row r="10" spans="1:14" x14ac:dyDescent="0.4">
      <c r="A10" s="1" t="s">
        <v>16</v>
      </c>
      <c r="B10" s="1">
        <v>5</v>
      </c>
      <c r="C10" s="1" t="s">
        <v>83</v>
      </c>
      <c r="D10" s="1">
        <v>11</v>
      </c>
      <c r="E10" s="1">
        <v>1</v>
      </c>
      <c r="F10" s="1">
        <f>428-17</f>
        <v>411</v>
      </c>
      <c r="G10" s="2">
        <v>6.2857142857142856</v>
      </c>
      <c r="H10" s="2">
        <v>6.166666666666667</v>
      </c>
      <c r="K10" t="s">
        <v>93</v>
      </c>
    </row>
    <row r="11" spans="1:14" x14ac:dyDescent="0.4">
      <c r="A11" s="1" t="s">
        <v>16</v>
      </c>
      <c r="B11" s="1">
        <v>11</v>
      </c>
      <c r="C11" s="1" t="s">
        <v>83</v>
      </c>
      <c r="D11" s="1">
        <v>11</v>
      </c>
      <c r="E11" s="1">
        <v>1</v>
      </c>
      <c r="F11" s="1">
        <f>507-17</f>
        <v>490</v>
      </c>
      <c r="G11" s="1">
        <v>1.75</v>
      </c>
      <c r="H11" s="2">
        <v>20.857142857142858</v>
      </c>
      <c r="J11" s="1" t="s">
        <v>143</v>
      </c>
      <c r="K11" t="s">
        <v>92</v>
      </c>
    </row>
    <row r="12" spans="1:14" x14ac:dyDescent="0.4">
      <c r="A12" s="1" t="s">
        <v>39</v>
      </c>
      <c r="B12" s="1">
        <v>16</v>
      </c>
      <c r="C12" s="1" t="s">
        <v>84</v>
      </c>
      <c r="D12" s="1">
        <v>13</v>
      </c>
      <c r="E12" s="1">
        <v>1</v>
      </c>
      <c r="F12" s="1">
        <f>601-16</f>
        <v>585</v>
      </c>
      <c r="G12" s="1">
        <v>17.399999999999999</v>
      </c>
      <c r="H12" s="1" t="s">
        <v>135</v>
      </c>
      <c r="J12" s="1" t="s">
        <v>144</v>
      </c>
      <c r="K12" t="s">
        <v>91</v>
      </c>
    </row>
    <row r="13" spans="1:14" x14ac:dyDescent="0.4">
      <c r="A13" s="1" t="s">
        <v>17</v>
      </c>
      <c r="B13" s="1">
        <v>5</v>
      </c>
      <c r="C13" s="1" t="s">
        <v>85</v>
      </c>
      <c r="D13" s="1">
        <v>23</v>
      </c>
      <c r="E13" s="1">
        <v>1</v>
      </c>
      <c r="F13" s="1">
        <v>269</v>
      </c>
      <c r="G13" s="1">
        <v>11</v>
      </c>
      <c r="H13" s="1" t="s">
        <v>135</v>
      </c>
      <c r="J13" s="1" t="s">
        <v>145</v>
      </c>
      <c r="K13" t="s">
        <v>90</v>
      </c>
    </row>
    <row r="14" spans="1:14" x14ac:dyDescent="0.4">
      <c r="A14" s="1" t="s">
        <v>17</v>
      </c>
      <c r="B14" s="1">
        <v>10</v>
      </c>
      <c r="C14" s="1" t="s">
        <v>86</v>
      </c>
      <c r="D14" s="1">
        <v>9</v>
      </c>
      <c r="E14" s="1">
        <v>1</v>
      </c>
      <c r="F14" s="1">
        <v>1265</v>
      </c>
      <c r="G14" s="1">
        <v>6</v>
      </c>
      <c r="H14" s="2">
        <v>7.166666666666667</v>
      </c>
      <c r="J14" s="1" t="s">
        <v>139</v>
      </c>
      <c r="K14" t="s">
        <v>89</v>
      </c>
    </row>
    <row r="15" spans="1:14" x14ac:dyDescent="0.4">
      <c r="A15" s="1" t="s">
        <v>17</v>
      </c>
      <c r="B15" s="1">
        <v>11</v>
      </c>
      <c r="C15" s="1" t="s">
        <v>86</v>
      </c>
      <c r="D15" s="1">
        <v>9</v>
      </c>
      <c r="E15" s="1">
        <v>1</v>
      </c>
      <c r="F15" s="1">
        <v>1271</v>
      </c>
      <c r="G15" s="1">
        <v>8.75</v>
      </c>
      <c r="H15" s="2">
        <v>11.666666666666666</v>
      </c>
      <c r="J15" s="1" t="s">
        <v>139</v>
      </c>
      <c r="K15" t="s">
        <v>88</v>
      </c>
    </row>
    <row r="16" spans="1:14" x14ac:dyDescent="0.4">
      <c r="A16" s="1" t="s">
        <v>18</v>
      </c>
      <c r="B16" s="1">
        <v>5</v>
      </c>
      <c r="C16" s="1" t="s">
        <v>99</v>
      </c>
      <c r="D16" s="1">
        <v>7</v>
      </c>
      <c r="E16" s="1">
        <v>1</v>
      </c>
      <c r="F16" s="1">
        <v>244</v>
      </c>
      <c r="G16" s="1" t="s">
        <v>135</v>
      </c>
      <c r="H16" s="1">
        <v>46.5</v>
      </c>
      <c r="K16" t="s">
        <v>100</v>
      </c>
    </row>
    <row r="17" spans="1:11" x14ac:dyDescent="0.4">
      <c r="A17" s="1" t="s">
        <v>19</v>
      </c>
      <c r="B17" s="1">
        <v>1</v>
      </c>
      <c r="C17" s="1" t="s">
        <v>103</v>
      </c>
      <c r="D17" s="1">
        <v>11</v>
      </c>
      <c r="E17" s="1">
        <v>1</v>
      </c>
      <c r="F17" s="1">
        <v>150</v>
      </c>
      <c r="G17" s="1">
        <v>11</v>
      </c>
      <c r="H17" s="1" t="s">
        <v>135</v>
      </c>
      <c r="K17" t="s">
        <v>101</v>
      </c>
    </row>
    <row r="18" spans="1:11" x14ac:dyDescent="0.4">
      <c r="A18" s="1" t="s">
        <v>19</v>
      </c>
      <c r="B18" s="1">
        <v>17</v>
      </c>
      <c r="C18" s="1" t="s">
        <v>104</v>
      </c>
      <c r="D18" s="1">
        <v>11</v>
      </c>
      <c r="E18" s="1">
        <v>1</v>
      </c>
      <c r="F18" s="1">
        <v>1428</v>
      </c>
      <c r="G18" s="1">
        <v>6</v>
      </c>
      <c r="H18" s="1" t="s">
        <v>135</v>
      </c>
      <c r="K18" t="s">
        <v>105</v>
      </c>
    </row>
    <row r="19" spans="1:11" x14ac:dyDescent="0.4">
      <c r="A19" s="1" t="s">
        <v>19</v>
      </c>
      <c r="B19" s="1">
        <v>23</v>
      </c>
      <c r="C19" s="1" t="s">
        <v>104</v>
      </c>
      <c r="D19" s="1">
        <v>11</v>
      </c>
      <c r="E19" s="1">
        <v>2</v>
      </c>
      <c r="F19" s="1">
        <f>212+228</f>
        <v>440</v>
      </c>
      <c r="G19" s="1">
        <v>50</v>
      </c>
      <c r="H19" s="1" t="s">
        <v>135</v>
      </c>
      <c r="K19" t="s">
        <v>106</v>
      </c>
    </row>
    <row r="20" spans="1:11" x14ac:dyDescent="0.4">
      <c r="A20" s="1" t="s">
        <v>19</v>
      </c>
      <c r="B20" s="1">
        <v>75</v>
      </c>
      <c r="C20" s="1" t="s">
        <v>102</v>
      </c>
      <c r="D20" s="1">
        <v>11</v>
      </c>
      <c r="E20" s="1">
        <v>1</v>
      </c>
      <c r="F20" s="1">
        <v>446</v>
      </c>
      <c r="G20" s="1">
        <v>14</v>
      </c>
      <c r="H20" s="1">
        <v>52</v>
      </c>
      <c r="K20" t="s">
        <v>109</v>
      </c>
    </row>
    <row r="21" spans="1:11" x14ac:dyDescent="0.4">
      <c r="A21" s="1" t="s">
        <v>19</v>
      </c>
      <c r="B21" s="1">
        <v>85</v>
      </c>
      <c r="C21" s="1" t="s">
        <v>102</v>
      </c>
      <c r="D21" s="1">
        <v>11</v>
      </c>
      <c r="E21" s="1">
        <v>1</v>
      </c>
      <c r="F21" s="1">
        <v>207</v>
      </c>
      <c r="G21" s="1">
        <v>4</v>
      </c>
      <c r="H21" s="1" t="s">
        <v>135</v>
      </c>
      <c r="J21" s="1" t="s">
        <v>140</v>
      </c>
      <c r="K21" t="s">
        <v>110</v>
      </c>
    </row>
    <row r="22" spans="1:11" x14ac:dyDescent="0.4">
      <c r="A22" s="1" t="s">
        <v>19</v>
      </c>
      <c r="B22" s="1">
        <v>60</v>
      </c>
      <c r="C22" s="1" t="s">
        <v>107</v>
      </c>
      <c r="D22" s="1">
        <f>11+10</f>
        <v>21</v>
      </c>
      <c r="E22" s="1">
        <v>2</v>
      </c>
      <c r="F22" s="1">
        <f>401+372</f>
        <v>773</v>
      </c>
      <c r="G22" s="1">
        <v>9.5</v>
      </c>
      <c r="H22" s="1" t="s">
        <v>135</v>
      </c>
      <c r="K22" t="s">
        <v>108</v>
      </c>
    </row>
    <row r="23" spans="1:11" x14ac:dyDescent="0.4">
      <c r="A23" s="1" t="s">
        <v>20</v>
      </c>
      <c r="B23" s="1">
        <v>10</v>
      </c>
      <c r="C23" s="1" t="s">
        <v>111</v>
      </c>
      <c r="D23" s="1">
        <v>35</v>
      </c>
      <c r="E23" s="1">
        <v>1</v>
      </c>
      <c r="F23" s="1">
        <f>119-16</f>
        <v>103</v>
      </c>
      <c r="G23" s="1">
        <v>17</v>
      </c>
      <c r="H23" s="1">
        <v>18</v>
      </c>
      <c r="K23" t="s">
        <v>112</v>
      </c>
    </row>
    <row r="24" spans="1:11" x14ac:dyDescent="0.4">
      <c r="A24" s="1" t="s">
        <v>21</v>
      </c>
      <c r="B24" s="1">
        <v>1</v>
      </c>
      <c r="C24" s="1" t="s">
        <v>113</v>
      </c>
      <c r="D24" s="1">
        <v>11</v>
      </c>
      <c r="E24" s="1">
        <v>2</v>
      </c>
      <c r="F24" s="1">
        <f>1144-16+671-16</f>
        <v>1783</v>
      </c>
      <c r="G24" s="2">
        <v>20.666666666666668</v>
      </c>
      <c r="H24" s="1">
        <v>7.8</v>
      </c>
      <c r="J24" s="1" t="s">
        <v>149</v>
      </c>
      <c r="K24" t="s">
        <v>133</v>
      </c>
    </row>
    <row r="25" spans="1:11" x14ac:dyDescent="0.4">
      <c r="A25" s="1" t="s">
        <v>21</v>
      </c>
      <c r="B25" s="1">
        <v>5</v>
      </c>
      <c r="C25" s="1" t="s">
        <v>115</v>
      </c>
      <c r="D25" s="1">
        <v>7</v>
      </c>
      <c r="E25" s="1">
        <v>1</v>
      </c>
      <c r="F25" s="1">
        <f>1231-17</f>
        <v>1214</v>
      </c>
      <c r="G25" s="1">
        <v>8</v>
      </c>
      <c r="H25" s="1" t="s">
        <v>135</v>
      </c>
      <c r="J25" s="1" t="s">
        <v>150</v>
      </c>
      <c r="K25" t="s">
        <v>114</v>
      </c>
    </row>
    <row r="26" spans="1:11" x14ac:dyDescent="0.4">
      <c r="A26" s="1" t="s">
        <v>21</v>
      </c>
      <c r="B26" s="1">
        <v>46</v>
      </c>
      <c r="C26" s="1" t="s">
        <v>119</v>
      </c>
      <c r="D26" s="1">
        <v>7</v>
      </c>
      <c r="E26" s="1">
        <v>1</v>
      </c>
      <c r="F26" s="1">
        <f>1185-17</f>
        <v>1168</v>
      </c>
      <c r="G26" s="2">
        <v>24.333333333333332</v>
      </c>
      <c r="H26" s="1">
        <v>33</v>
      </c>
      <c r="J26" s="1" t="s">
        <v>150</v>
      </c>
      <c r="K26" t="s">
        <v>120</v>
      </c>
    </row>
    <row r="27" spans="1:11" x14ac:dyDescent="0.4">
      <c r="A27" s="1" t="s">
        <v>21</v>
      </c>
      <c r="B27" s="1">
        <v>104</v>
      </c>
      <c r="C27" s="1" t="s">
        <v>128</v>
      </c>
      <c r="D27" s="1">
        <v>3</v>
      </c>
      <c r="E27" s="1">
        <v>1</v>
      </c>
      <c r="F27" s="1">
        <f>262-16</f>
        <v>246</v>
      </c>
      <c r="G27" s="1">
        <v>17</v>
      </c>
      <c r="H27" s="1" t="s">
        <v>135</v>
      </c>
      <c r="J27" s="38" t="s">
        <v>156</v>
      </c>
      <c r="K27" t="s">
        <v>129</v>
      </c>
    </row>
    <row r="28" spans="1:11" x14ac:dyDescent="0.4">
      <c r="A28" s="1" t="s">
        <v>21</v>
      </c>
      <c r="B28" s="1">
        <v>58</v>
      </c>
      <c r="C28" s="1" t="s">
        <v>121</v>
      </c>
      <c r="D28" s="1">
        <v>5</v>
      </c>
      <c r="E28" s="1">
        <v>1</v>
      </c>
      <c r="F28" s="1">
        <f>336-17</f>
        <v>319</v>
      </c>
      <c r="G28" s="1">
        <v>14</v>
      </c>
      <c r="H28" s="2">
        <v>13.125</v>
      </c>
      <c r="J28" s="1" t="s">
        <v>153</v>
      </c>
      <c r="K28" t="s">
        <v>137</v>
      </c>
    </row>
    <row r="29" spans="1:11" x14ac:dyDescent="0.4">
      <c r="A29" s="1" t="s">
        <v>21</v>
      </c>
      <c r="B29" s="1">
        <v>23</v>
      </c>
      <c r="C29" s="1" t="s">
        <v>118</v>
      </c>
      <c r="D29" s="1">
        <v>9</v>
      </c>
      <c r="E29" s="1">
        <v>1</v>
      </c>
      <c r="F29" s="1">
        <f>310-16</f>
        <v>294</v>
      </c>
      <c r="G29" s="1">
        <v>13.5</v>
      </c>
      <c r="H29" s="1" t="s">
        <v>135</v>
      </c>
      <c r="J29" s="38" t="s">
        <v>147</v>
      </c>
      <c r="K29" t="s">
        <v>146</v>
      </c>
    </row>
    <row r="30" spans="1:11" x14ac:dyDescent="0.4">
      <c r="A30" s="1" t="s">
        <v>21</v>
      </c>
      <c r="B30" s="1">
        <v>72</v>
      </c>
      <c r="C30" s="1" t="s">
        <v>122</v>
      </c>
      <c r="D30" s="1">
        <v>12</v>
      </c>
      <c r="E30" s="1">
        <v>1</v>
      </c>
      <c r="F30" s="1">
        <f>319-16</f>
        <v>303</v>
      </c>
      <c r="G30" s="1" t="s">
        <v>135</v>
      </c>
      <c r="H30" s="1">
        <v>9</v>
      </c>
      <c r="J30" s="38" t="s">
        <v>147</v>
      </c>
      <c r="K30" t="s">
        <v>123</v>
      </c>
    </row>
    <row r="31" spans="1:11" x14ac:dyDescent="0.4">
      <c r="A31" s="1" t="s">
        <v>21</v>
      </c>
      <c r="B31" s="1">
        <v>22</v>
      </c>
      <c r="C31" s="1" t="s">
        <v>116</v>
      </c>
      <c r="D31" s="1">
        <v>28</v>
      </c>
      <c r="E31" s="1">
        <v>1</v>
      </c>
      <c r="F31" s="1">
        <f>293-17+204-17</f>
        <v>463</v>
      </c>
      <c r="G31" s="1" t="s">
        <v>135</v>
      </c>
      <c r="H31" s="1">
        <v>22</v>
      </c>
      <c r="J31" s="38" t="s">
        <v>151</v>
      </c>
      <c r="K31" t="s">
        <v>117</v>
      </c>
    </row>
    <row r="32" spans="1:11" x14ac:dyDescent="0.4">
      <c r="A32" s="1" t="s">
        <v>21</v>
      </c>
      <c r="B32" s="1">
        <v>95</v>
      </c>
      <c r="C32" s="1" t="s">
        <v>127</v>
      </c>
      <c r="D32" s="1">
        <v>34</v>
      </c>
      <c r="E32" s="1">
        <v>1</v>
      </c>
      <c r="F32" s="1">
        <f>194-16</f>
        <v>178</v>
      </c>
      <c r="G32" s="1" t="s">
        <v>135</v>
      </c>
      <c r="H32" s="1">
        <v>23</v>
      </c>
      <c r="J32" s="1" t="s">
        <v>155</v>
      </c>
      <c r="K32" t="s">
        <v>126</v>
      </c>
    </row>
    <row r="33" spans="1:11" x14ac:dyDescent="0.4">
      <c r="A33" s="1" t="s">
        <v>21</v>
      </c>
      <c r="B33" s="1">
        <v>81</v>
      </c>
      <c r="C33" s="1" t="s">
        <v>124</v>
      </c>
      <c r="D33" s="1">
        <v>55</v>
      </c>
      <c r="E33" s="1">
        <v>1</v>
      </c>
      <c r="F33" s="1">
        <f>1842-17</f>
        <v>1825</v>
      </c>
      <c r="G33" s="1" t="s">
        <v>135</v>
      </c>
      <c r="H33" s="1">
        <v>40.75</v>
      </c>
      <c r="J33" s="1" t="s">
        <v>154</v>
      </c>
      <c r="K33" t="s">
        <v>125</v>
      </c>
    </row>
    <row r="35" spans="1:11" x14ac:dyDescent="0.4">
      <c r="D35" s="1" t="s">
        <v>136</v>
      </c>
      <c r="E35" s="1" t="s">
        <v>157</v>
      </c>
      <c r="F35" s="1" t="s">
        <v>158</v>
      </c>
    </row>
    <row r="36" spans="1:11" x14ac:dyDescent="0.4">
      <c r="B36" s="1" t="s">
        <v>21</v>
      </c>
      <c r="C36" s="1">
        <v>104</v>
      </c>
      <c r="D36" s="1">
        <v>3</v>
      </c>
      <c r="E36" s="1">
        <v>17</v>
      </c>
    </row>
    <row r="37" spans="1:11" x14ac:dyDescent="0.4">
      <c r="B37" s="1" t="s">
        <v>21</v>
      </c>
      <c r="C37" s="1">
        <v>58</v>
      </c>
      <c r="D37" s="1">
        <v>5</v>
      </c>
      <c r="E37" s="1">
        <v>14</v>
      </c>
      <c r="F37" s="2">
        <v>13.125</v>
      </c>
    </row>
    <row r="38" spans="1:11" x14ac:dyDescent="0.4">
      <c r="B38" s="1" t="s">
        <v>14</v>
      </c>
      <c r="C38" s="1">
        <v>8</v>
      </c>
      <c r="D38" s="1">
        <v>6</v>
      </c>
      <c r="E38" s="1">
        <v>12</v>
      </c>
      <c r="F38" s="1">
        <v>5</v>
      </c>
    </row>
    <row r="39" spans="1:11" x14ac:dyDescent="0.4">
      <c r="B39" s="1" t="s">
        <v>14</v>
      </c>
      <c r="C39" s="1">
        <v>16</v>
      </c>
      <c r="D39" s="1">
        <v>6</v>
      </c>
      <c r="E39" s="1">
        <v>0.5</v>
      </c>
      <c r="F39" s="1">
        <v>1.4</v>
      </c>
    </row>
    <row r="40" spans="1:11" x14ac:dyDescent="0.4">
      <c r="B40" s="1" t="s">
        <v>15</v>
      </c>
      <c r="C40" s="1">
        <v>27</v>
      </c>
      <c r="D40" s="1">
        <v>6</v>
      </c>
      <c r="F40" s="1">
        <v>14.25</v>
      </c>
    </row>
    <row r="41" spans="1:11" x14ac:dyDescent="0.4">
      <c r="B41" s="1" t="s">
        <v>18</v>
      </c>
      <c r="C41" s="1">
        <v>5</v>
      </c>
      <c r="D41" s="1">
        <v>7</v>
      </c>
      <c r="F41" s="1">
        <v>46.5</v>
      </c>
    </row>
    <row r="42" spans="1:11" x14ac:dyDescent="0.4">
      <c r="B42" s="1" t="s">
        <v>21</v>
      </c>
      <c r="C42" s="1">
        <v>5</v>
      </c>
      <c r="D42" s="1">
        <v>7</v>
      </c>
      <c r="E42" s="1">
        <v>8</v>
      </c>
    </row>
    <row r="43" spans="1:11" x14ac:dyDescent="0.4">
      <c r="B43" s="1" t="s">
        <v>21</v>
      </c>
      <c r="C43" s="1">
        <v>46</v>
      </c>
      <c r="D43" s="1">
        <v>7</v>
      </c>
      <c r="E43" s="2">
        <v>24.333333333333332</v>
      </c>
      <c r="F43" s="1">
        <v>33</v>
      </c>
    </row>
    <row r="44" spans="1:11" x14ac:dyDescent="0.4">
      <c r="B44" s="1" t="s">
        <v>17</v>
      </c>
      <c r="C44" s="1">
        <v>10</v>
      </c>
      <c r="D44" s="1">
        <v>9</v>
      </c>
      <c r="E44" s="1">
        <v>6</v>
      </c>
      <c r="F44" s="2">
        <v>7.166666666666667</v>
      </c>
    </row>
    <row r="45" spans="1:11" x14ac:dyDescent="0.4">
      <c r="B45" s="1" t="s">
        <v>17</v>
      </c>
      <c r="C45" s="1">
        <v>11</v>
      </c>
      <c r="D45" s="1">
        <v>9</v>
      </c>
      <c r="E45" s="1">
        <v>8.75</v>
      </c>
      <c r="F45" s="2">
        <v>11.666666666666666</v>
      </c>
    </row>
    <row r="46" spans="1:11" x14ac:dyDescent="0.4">
      <c r="B46" s="1" t="s">
        <v>21</v>
      </c>
      <c r="C46" s="1">
        <v>23</v>
      </c>
      <c r="D46" s="1">
        <v>9</v>
      </c>
      <c r="E46" s="1">
        <v>13.5</v>
      </c>
    </row>
    <row r="47" spans="1:11" x14ac:dyDescent="0.4">
      <c r="B47" s="1" t="s">
        <v>16</v>
      </c>
      <c r="C47" s="1">
        <v>5</v>
      </c>
      <c r="D47" s="1">
        <v>11</v>
      </c>
      <c r="E47" s="2">
        <v>6.2857142857142856</v>
      </c>
      <c r="F47" s="2">
        <v>6.166666666666667</v>
      </c>
    </row>
    <row r="48" spans="1:11" x14ac:dyDescent="0.4">
      <c r="B48" s="1" t="s">
        <v>16</v>
      </c>
      <c r="C48" s="1">
        <v>11</v>
      </c>
      <c r="D48" s="1">
        <v>11</v>
      </c>
      <c r="E48" s="1">
        <v>1.75</v>
      </c>
      <c r="F48" s="2">
        <v>20.857142857142858</v>
      </c>
    </row>
    <row r="49" spans="2:6" x14ac:dyDescent="0.4">
      <c r="B49" s="1" t="s">
        <v>19</v>
      </c>
      <c r="C49" s="1">
        <v>1</v>
      </c>
      <c r="D49" s="1">
        <v>11</v>
      </c>
      <c r="E49" s="1">
        <v>11</v>
      </c>
    </row>
    <row r="50" spans="2:6" x14ac:dyDescent="0.4">
      <c r="B50" s="1" t="s">
        <v>19</v>
      </c>
      <c r="C50" s="1">
        <v>17</v>
      </c>
      <c r="D50" s="1">
        <v>11</v>
      </c>
      <c r="E50" s="1">
        <v>6</v>
      </c>
    </row>
    <row r="51" spans="2:6" x14ac:dyDescent="0.4">
      <c r="B51" s="1" t="s">
        <v>19</v>
      </c>
      <c r="C51" s="1">
        <v>23</v>
      </c>
      <c r="D51" s="1">
        <v>11</v>
      </c>
      <c r="E51" s="1">
        <v>50</v>
      </c>
    </row>
    <row r="52" spans="2:6" x14ac:dyDescent="0.4">
      <c r="B52" s="1" t="s">
        <v>19</v>
      </c>
      <c r="C52" s="1">
        <v>75</v>
      </c>
      <c r="D52" s="1">
        <v>11</v>
      </c>
      <c r="E52" s="1">
        <v>14</v>
      </c>
      <c r="F52" s="1">
        <v>52</v>
      </c>
    </row>
    <row r="53" spans="2:6" x14ac:dyDescent="0.4">
      <c r="B53" s="1" t="s">
        <v>19</v>
      </c>
      <c r="C53" s="1">
        <v>85</v>
      </c>
      <c r="D53" s="1">
        <v>11</v>
      </c>
      <c r="E53" s="1">
        <v>4</v>
      </c>
    </row>
    <row r="54" spans="2:6" x14ac:dyDescent="0.4">
      <c r="B54" s="1" t="s">
        <v>21</v>
      </c>
      <c r="C54" s="1">
        <v>1</v>
      </c>
      <c r="D54" s="1">
        <v>11</v>
      </c>
      <c r="E54" s="2">
        <v>20.666666666666668</v>
      </c>
      <c r="F54" s="1">
        <v>7.8</v>
      </c>
    </row>
    <row r="55" spans="2:6" x14ac:dyDescent="0.4">
      <c r="B55" s="1" t="s">
        <v>21</v>
      </c>
      <c r="C55" s="1">
        <v>72</v>
      </c>
      <c r="D55" s="1">
        <v>12</v>
      </c>
      <c r="F55" s="1">
        <v>9</v>
      </c>
    </row>
    <row r="56" spans="2:6" x14ac:dyDescent="0.4">
      <c r="B56" s="1" t="s">
        <v>39</v>
      </c>
      <c r="C56" s="1">
        <v>16</v>
      </c>
      <c r="D56" s="1">
        <v>13</v>
      </c>
      <c r="E56" s="1">
        <v>17.399999999999999</v>
      </c>
    </row>
    <row r="57" spans="2:6" x14ac:dyDescent="0.4">
      <c r="B57" s="1" t="s">
        <v>0</v>
      </c>
      <c r="C57" s="1">
        <v>21</v>
      </c>
      <c r="D57" s="1">
        <v>18</v>
      </c>
      <c r="E57" s="2">
        <v>29.125</v>
      </c>
      <c r="F57" s="2">
        <f>58/7</f>
        <v>8.2857142857142865</v>
      </c>
    </row>
    <row r="58" spans="2:6" x14ac:dyDescent="0.4">
      <c r="B58" s="1" t="s">
        <v>19</v>
      </c>
      <c r="C58" s="1">
        <v>60</v>
      </c>
      <c r="D58" s="1">
        <f>11+10</f>
        <v>21</v>
      </c>
      <c r="E58" s="1">
        <v>9.5</v>
      </c>
    </row>
    <row r="59" spans="2:6" x14ac:dyDescent="0.4">
      <c r="B59" s="1" t="s">
        <v>17</v>
      </c>
      <c r="C59" s="1">
        <v>5</v>
      </c>
      <c r="D59" s="1">
        <v>23</v>
      </c>
      <c r="E59" s="1">
        <v>11</v>
      </c>
    </row>
    <row r="60" spans="2:6" x14ac:dyDescent="0.4">
      <c r="B60" s="1" t="s">
        <v>0</v>
      </c>
      <c r="C60" s="1">
        <v>18</v>
      </c>
      <c r="D60" s="1">
        <v>24</v>
      </c>
      <c r="E60" s="1">
        <v>8</v>
      </c>
      <c r="F60" s="1">
        <f>58/10</f>
        <v>5.8</v>
      </c>
    </row>
    <row r="61" spans="2:6" x14ac:dyDescent="0.4">
      <c r="B61" s="1" t="s">
        <v>21</v>
      </c>
      <c r="C61" s="1">
        <v>22</v>
      </c>
      <c r="D61" s="1">
        <v>28</v>
      </c>
      <c r="F61" s="1">
        <v>22</v>
      </c>
    </row>
    <row r="62" spans="2:6" x14ac:dyDescent="0.4">
      <c r="B62" s="1" t="s">
        <v>0</v>
      </c>
      <c r="C62" s="1">
        <v>7</v>
      </c>
      <c r="D62" s="1">
        <v>29</v>
      </c>
      <c r="E62" s="1">
        <v>2</v>
      </c>
    </row>
    <row r="63" spans="2:6" x14ac:dyDescent="0.4">
      <c r="B63" s="1" t="s">
        <v>21</v>
      </c>
      <c r="C63" s="1">
        <v>95</v>
      </c>
      <c r="D63" s="1">
        <v>34</v>
      </c>
      <c r="F63" s="1">
        <v>23</v>
      </c>
    </row>
    <row r="64" spans="2:6" x14ac:dyDescent="0.4">
      <c r="B64" s="1" t="s">
        <v>20</v>
      </c>
      <c r="C64" s="1">
        <v>10</v>
      </c>
      <c r="D64" s="1">
        <v>35</v>
      </c>
      <c r="E64" s="1">
        <v>17</v>
      </c>
      <c r="F64" s="1">
        <v>18</v>
      </c>
    </row>
    <row r="65" spans="2:6" x14ac:dyDescent="0.4">
      <c r="B65" s="1" t="s">
        <v>15</v>
      </c>
      <c r="C65" s="1">
        <v>4</v>
      </c>
      <c r="D65" s="1">
        <f>5+6+21+4</f>
        <v>36</v>
      </c>
      <c r="E65" s="1">
        <v>9</v>
      </c>
      <c r="F65" s="1">
        <v>8</v>
      </c>
    </row>
    <row r="66" spans="2:6" x14ac:dyDescent="0.4">
      <c r="B66" s="1" t="s">
        <v>21</v>
      </c>
      <c r="C66" s="1">
        <v>81</v>
      </c>
      <c r="D66" s="1">
        <v>55</v>
      </c>
      <c r="F66" s="1">
        <v>40.75</v>
      </c>
    </row>
  </sheetData>
  <sortState xmlns:xlrd2="http://schemas.microsoft.com/office/spreadsheetml/2017/richdata2" ref="A3:K68">
    <sortCondition ref="A12:A68"/>
  </sortState>
  <mergeCells count="1">
    <mergeCell ref="G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修复时间</vt:lpstr>
      <vt:lpstr>变体数量</vt:lpstr>
      <vt:lpstr>补丁质量</vt:lpstr>
      <vt:lpstr>缺陷所属包大小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2015-06-05T18:19:34Z</dcterms:created>
  <dcterms:modified xsi:type="dcterms:W3CDTF">2021-05-11T03:52:21Z</dcterms:modified>
</cp:coreProperties>
</file>