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\2 kurs\PZ_TVIMS\"/>
    </mc:Choice>
  </mc:AlternateContent>
  <xr:revisionPtr revIDLastSave="0" documentId="13_ncr:1_{A6209206-E9DD-4945-BDAF-C3D0C5A7E979}" xr6:coauthVersionLast="45" xr6:coauthVersionMax="47" xr10:uidLastSave="{00000000-0000-0000-0000-000000000000}"/>
  <bookViews>
    <workbookView xWindow="-108" yWindow="-108" windowWidth="23256" windowHeight="12576" xr2:uid="{A532F11F-7B4F-429D-B6C5-7AF04C44E60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36" i="1"/>
  <c r="C35" i="1"/>
  <c r="D17" i="1"/>
  <c r="E36" i="1"/>
  <c r="D19" i="1"/>
  <c r="A24" i="1"/>
  <c r="D13" i="1" l="1"/>
  <c r="B13" i="1"/>
  <c r="A17" i="1" s="1"/>
  <c r="E12" i="1"/>
  <c r="F13" i="1" l="1"/>
  <c r="D14" i="1" s="1"/>
  <c r="H14" i="1" s="1"/>
  <c r="A18" i="1" s="1"/>
  <c r="B17" i="1" l="1"/>
  <c r="B18" i="1"/>
  <c r="B29" i="1" s="1"/>
  <c r="A19" i="1"/>
  <c r="A30" i="1" s="1"/>
  <c r="D18" i="1"/>
  <c r="E18" i="1" s="1"/>
  <c r="C18" i="1" l="1"/>
  <c r="D41" i="1" s="1"/>
  <c r="F40" i="1" s="1"/>
  <c r="F18" i="1"/>
  <c r="C17" i="1"/>
  <c r="D39" i="1" s="1"/>
  <c r="D40" i="1" s="1"/>
  <c r="B19" i="1"/>
  <c r="A20" i="1"/>
  <c r="A31" i="1" s="1"/>
  <c r="E17" i="1" l="1"/>
  <c r="E19" i="1"/>
  <c r="F19" i="1" s="1"/>
  <c r="C30" i="1"/>
  <c r="C19" i="1"/>
  <c r="D42" i="1" s="1"/>
  <c r="F41" i="1" s="1"/>
  <c r="B30" i="1"/>
  <c r="B20" i="1"/>
  <c r="B31" i="1" s="1"/>
  <c r="A21" i="1"/>
  <c r="A32" i="1" s="1"/>
  <c r="F17" i="1" l="1"/>
  <c r="B40" i="1"/>
  <c r="B41" i="1" s="1"/>
  <c r="B42" i="1"/>
  <c r="D20" i="1"/>
  <c r="C20" i="1"/>
  <c r="D43" i="1" s="1"/>
  <c r="F42" i="1" s="1"/>
  <c r="A22" i="1"/>
  <c r="A33" i="1" s="1"/>
  <c r="B21" i="1"/>
  <c r="B32" i="1" s="1"/>
  <c r="C21" i="1" l="1"/>
  <c r="D44" i="1" s="1"/>
  <c r="F43" i="1" s="1"/>
  <c r="D21" i="1"/>
  <c r="E20" i="1"/>
  <c r="C31" i="1"/>
  <c r="A23" i="1"/>
  <c r="A34" i="1" s="1"/>
  <c r="B22" i="1"/>
  <c r="D22" i="1" l="1"/>
  <c r="B33" i="1"/>
  <c r="F20" i="1"/>
  <c r="B43" i="1"/>
  <c r="E21" i="1"/>
  <c r="F21" i="1" s="1"/>
  <c r="C32" i="1"/>
  <c r="C22" i="1"/>
  <c r="D45" i="1" s="1"/>
  <c r="F44" i="1" s="1"/>
  <c r="B23" i="1"/>
  <c r="D23" i="1" s="1"/>
  <c r="E23" i="1" s="1"/>
  <c r="F23" i="1" s="1"/>
  <c r="B44" i="1" l="1"/>
  <c r="E22" i="1"/>
  <c r="F22" i="1" s="1"/>
  <c r="C33" i="1"/>
  <c r="C23" i="1"/>
  <c r="D46" i="1" s="1"/>
  <c r="F45" i="1" s="1"/>
  <c r="B24" i="1"/>
  <c r="D24" i="1" s="1"/>
  <c r="B45" i="1" l="1"/>
  <c r="B46" i="1" s="1"/>
  <c r="E24" i="1"/>
  <c r="F24" i="1" s="1"/>
  <c r="D25" i="1"/>
  <c r="C24" i="1"/>
  <c r="D47" i="1" s="1"/>
  <c r="F46" i="1" s="1"/>
  <c r="B47" i="1" l="1"/>
  <c r="H17" i="1"/>
  <c r="H20" i="1" l="1"/>
  <c r="H21" i="1" s="1"/>
  <c r="D30" i="1" l="1"/>
  <c r="E30" i="1" s="1"/>
  <c r="D34" i="1"/>
  <c r="E34" i="1" s="1"/>
  <c r="F34" i="1" s="1"/>
  <c r="G34" i="1" s="1"/>
  <c r="H34" i="1" s="1"/>
  <c r="D28" i="1"/>
  <c r="D29" i="1"/>
  <c r="F30" i="1"/>
  <c r="G30" i="1" s="1"/>
  <c r="H30" i="1" s="1"/>
  <c r="I30" i="1"/>
  <c r="D31" i="1"/>
  <c r="E31" i="1" s="1"/>
  <c r="D33" i="1"/>
  <c r="E33" i="1" s="1"/>
  <c r="D32" i="1"/>
  <c r="E32" i="1" s="1"/>
  <c r="E28" i="1" l="1"/>
  <c r="D35" i="1"/>
  <c r="I34" i="1"/>
  <c r="F33" i="1"/>
  <c r="G33" i="1" s="1"/>
  <c r="H33" i="1" s="1"/>
  <c r="I33" i="1"/>
  <c r="F32" i="1"/>
  <c r="G32" i="1" s="1"/>
  <c r="H32" i="1" s="1"/>
  <c r="I32" i="1"/>
  <c r="E29" i="1"/>
  <c r="F31" i="1"/>
  <c r="G31" i="1" s="1"/>
  <c r="H31" i="1" s="1"/>
  <c r="I31" i="1"/>
  <c r="E35" i="1" l="1"/>
  <c r="F28" i="1"/>
  <c r="G28" i="1" s="1"/>
  <c r="H28" i="1" s="1"/>
  <c r="I28" i="1"/>
  <c r="F29" i="1"/>
  <c r="G29" i="1" s="1"/>
  <c r="H29" i="1" s="1"/>
  <c r="I29" i="1"/>
  <c r="I35" i="1" l="1"/>
  <c r="H35" i="1"/>
</calcChain>
</file>

<file path=xl/sharedStrings.xml><?xml version="1.0" encoding="utf-8"?>
<sst xmlns="http://schemas.openxmlformats.org/spreadsheetml/2006/main" count="55" uniqueCount="42">
  <si>
    <t>h=</t>
  </si>
  <si>
    <t>k=</t>
  </si>
  <si>
    <t>[xi</t>
  </si>
  <si>
    <t>xi*</t>
  </si>
  <si>
    <t>ni</t>
  </si>
  <si>
    <t>ni/n</t>
  </si>
  <si>
    <t>ni/n/h</t>
  </si>
  <si>
    <t>Исходные данные</t>
  </si>
  <si>
    <t>Кол-во интервалов</t>
  </si>
  <si>
    <t>min=</t>
  </si>
  <si>
    <t>длина интервалов</t>
  </si>
  <si>
    <t>округляем</t>
  </si>
  <si>
    <t xml:space="preserve">Интервальный статистический ряд </t>
  </si>
  <si>
    <t>xi+1)</t>
  </si>
  <si>
    <t>x-ср=</t>
  </si>
  <si>
    <t>Dв=</t>
  </si>
  <si>
    <t>s2=</t>
  </si>
  <si>
    <t>s=</t>
  </si>
  <si>
    <t>Проверка гипотезы о законе распределения по критерию Пирсона</t>
  </si>
  <si>
    <t>xi</t>
  </si>
  <si>
    <t>xi+1</t>
  </si>
  <si>
    <t>pi</t>
  </si>
  <si>
    <t>n*pi</t>
  </si>
  <si>
    <t>ni-npi</t>
  </si>
  <si>
    <t>(ni-npi)^2</t>
  </si>
  <si>
    <t>(ni-npi)^2/npi</t>
  </si>
  <si>
    <t>ni^2/npi</t>
  </si>
  <si>
    <t>Суммы</t>
  </si>
  <si>
    <t xml:space="preserve">F*n(x) = </t>
  </si>
  <si>
    <t xml:space="preserve"> при x &lt;=</t>
  </si>
  <si>
    <t>при</t>
  </si>
  <si>
    <t>при x&gt;</t>
  </si>
  <si>
    <t>&lt; x &lt;=</t>
  </si>
  <si>
    <t>max=</t>
  </si>
  <si>
    <t>W=</t>
  </si>
  <si>
    <t>Выборочное среднее</t>
  </si>
  <si>
    <t>Выборочная дисперсия</t>
  </si>
  <si>
    <t>Объём выборки (N) =</t>
  </si>
  <si>
    <t>k-r-1=</t>
  </si>
  <si>
    <t>X2расч=</t>
  </si>
  <si>
    <t>X2крит=</t>
  </si>
  <si>
    <t>Вариант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</si>
</sst>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Border="1" applyAlignment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2" borderId="0" xfId="0" applyFill="1"/>
    <xf numFmtId="0" fontId="0" fillId="3" borderId="1" xfId="0" applyFill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2" fontId="0" fillId="0" borderId="1" xfId="0" applyNumberFormat="1" applyBorder="1"/>
    <xf numFmtId="0" fontId="0" fillId="0" borderId="1" xfId="0" applyNumberForma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11" fontId="0" fillId="0" borderId="10" xfId="0" applyNumberFormat="1" applyBorder="1"/>
    <xf numFmtId="2" fontId="0" fillId="0" borderId="10" xfId="0" applyNumberFormat="1" applyBorder="1"/>
    <xf numFmtId="0" fontId="0" fillId="0" borderId="10" xfId="0" applyNumberFormat="1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Гистограмма относительных частот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18.2</c:v>
                </c:pt>
                <c:pt idx="1">
                  <c:v>22.599999999999998</c:v>
                </c:pt>
                <c:pt idx="2">
                  <c:v>26.999999999999996</c:v>
                </c:pt>
                <c:pt idx="3">
                  <c:v>31.399999999999995</c:v>
                </c:pt>
                <c:pt idx="4">
                  <c:v>35.799999999999997</c:v>
                </c:pt>
                <c:pt idx="5">
                  <c:v>40.199999999999989</c:v>
                </c:pt>
                <c:pt idx="6">
                  <c:v>44.599999999999994</c:v>
                </c:pt>
                <c:pt idx="7">
                  <c:v>48.999999999999986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1.5909090909090911E-2</c:v>
                </c:pt>
                <c:pt idx="1">
                  <c:v>3.8636363636363635E-2</c:v>
                </c:pt>
                <c:pt idx="2">
                  <c:v>5.4545454545454536E-2</c:v>
                </c:pt>
                <c:pt idx="3">
                  <c:v>3.6363636363636362E-2</c:v>
                </c:pt>
                <c:pt idx="4">
                  <c:v>3.1818181818181822E-2</c:v>
                </c:pt>
                <c:pt idx="5">
                  <c:v>2.9545454545454545E-2</c:v>
                </c:pt>
                <c:pt idx="6">
                  <c:v>1.1363636363636364E-2</c:v>
                </c:pt>
                <c:pt idx="7">
                  <c:v>9.0909090909090905E-3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8E4-BC85-F9E0DFA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685435392"/>
        <c:axId val="755810008"/>
      </c:barChart>
      <c:catAx>
        <c:axId val="6854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810008"/>
        <c:crosses val="autoZero"/>
        <c:auto val="1"/>
        <c:lblAlgn val="ctr"/>
        <c:lblOffset val="100"/>
        <c:noMultiLvlLbl val="0"/>
      </c:catAx>
      <c:valAx>
        <c:axId val="7558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4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13139</xdr:colOff>
      <xdr:row>11</xdr:row>
      <xdr:rowOff>152401</xdr:rowOff>
    </xdr:from>
    <xdr:to>
      <xdr:col>16</xdr:col>
      <xdr:colOff>258380</xdr:colOff>
      <xdr:row>26</xdr:row>
      <xdr:rowOff>136636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9A37EFB-C606-7761-5DE7-0693E4EEC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8000-F323-42E1-8C82-CFF406135646}">
  <dimension ref="A1:O47"/>
  <sheetViews>
    <sheetView tabSelected="1" zoomScale="115" workbookViewId="0">
      <selection activeCell="J42" sqref="J42"/>
    </sheetView>
  </sheetViews>
  <sheetFormatPr defaultRowHeight="14.4" x14ac:dyDescent="0.3"/>
  <cols>
    <col min="1" max="1" width="9.21875" bestFit="1" customWidth="1"/>
    <col min="14" max="14" width="20.21875" customWidth="1"/>
  </cols>
  <sheetData>
    <row r="1" spans="1:15" x14ac:dyDescent="0.3">
      <c r="A1" s="8" t="s">
        <v>7</v>
      </c>
      <c r="B1" s="8"/>
      <c r="C1" s="13" t="s">
        <v>41</v>
      </c>
      <c r="D1" s="13"/>
      <c r="E1" s="3"/>
      <c r="F1" s="3"/>
      <c r="G1" s="3"/>
      <c r="H1" s="3"/>
      <c r="I1" s="3"/>
      <c r="J1" s="3"/>
    </row>
    <row r="2" spans="1:15" ht="15" x14ac:dyDescent="0.3">
      <c r="A2" s="5">
        <v>28</v>
      </c>
      <c r="B2" s="5">
        <v>51</v>
      </c>
      <c r="C2" s="5">
        <v>32</v>
      </c>
      <c r="D2" s="5">
        <v>47</v>
      </c>
      <c r="E2" s="5">
        <v>25</v>
      </c>
      <c r="F2" s="5">
        <v>44</v>
      </c>
      <c r="G2" s="5">
        <v>38</v>
      </c>
      <c r="H2" s="5">
        <v>42</v>
      </c>
      <c r="I2" s="5">
        <v>17</v>
      </c>
      <c r="J2" s="5">
        <v>32</v>
      </c>
    </row>
    <row r="3" spans="1:15" ht="15" x14ac:dyDescent="0.3">
      <c r="A3" s="5">
        <v>35</v>
      </c>
      <c r="B3" s="5">
        <v>26</v>
      </c>
      <c r="C3" s="5">
        <v>37</v>
      </c>
      <c r="D3" s="5">
        <v>21</v>
      </c>
      <c r="E3" s="5">
        <v>22</v>
      </c>
      <c r="F3" s="5">
        <v>28</v>
      </c>
      <c r="G3" s="5">
        <v>31</v>
      </c>
      <c r="H3" s="5">
        <v>21</v>
      </c>
      <c r="I3" s="5">
        <v>22</v>
      </c>
      <c r="J3" s="5">
        <v>21</v>
      </c>
    </row>
    <row r="4" spans="1:15" ht="15" x14ac:dyDescent="0.3">
      <c r="A4" s="5">
        <v>27</v>
      </c>
      <c r="B4" s="5">
        <v>40</v>
      </c>
      <c r="C4" s="5">
        <v>38</v>
      </c>
      <c r="D4" s="5">
        <v>43</v>
      </c>
      <c r="E4" s="5">
        <v>30</v>
      </c>
      <c r="F4" s="5">
        <v>30</v>
      </c>
      <c r="G4" s="5">
        <v>38</v>
      </c>
      <c r="H4" s="5">
        <v>24</v>
      </c>
      <c r="I4" s="5">
        <v>20</v>
      </c>
      <c r="J4" s="5">
        <v>23</v>
      </c>
      <c r="N4" t="s">
        <v>37</v>
      </c>
      <c r="O4">
        <v>100</v>
      </c>
    </row>
    <row r="5" spans="1:15" ht="15" x14ac:dyDescent="0.3">
      <c r="A5" s="5">
        <v>29</v>
      </c>
      <c r="B5" s="5">
        <v>40</v>
      </c>
      <c r="C5" s="5">
        <v>24</v>
      </c>
      <c r="D5" s="5">
        <v>16</v>
      </c>
      <c r="E5" s="5">
        <v>27</v>
      </c>
      <c r="F5" s="5">
        <v>38</v>
      </c>
      <c r="G5" s="5">
        <v>22</v>
      </c>
      <c r="H5" s="5">
        <v>35</v>
      </c>
      <c r="I5" s="5">
        <v>29</v>
      </c>
      <c r="J5" s="5">
        <v>31</v>
      </c>
    </row>
    <row r="6" spans="1:15" ht="15" x14ac:dyDescent="0.3">
      <c r="A6" s="5">
        <v>32</v>
      </c>
      <c r="B6" s="5">
        <v>27</v>
      </c>
      <c r="C6" s="5">
        <v>27</v>
      </c>
      <c r="D6" s="5">
        <v>35</v>
      </c>
      <c r="E6" s="5">
        <v>32</v>
      </c>
      <c r="F6" s="5">
        <v>29</v>
      </c>
      <c r="G6" s="5">
        <v>34</v>
      </c>
      <c r="H6" s="5">
        <v>28</v>
      </c>
      <c r="I6" s="5">
        <v>27</v>
      </c>
      <c r="J6" s="5">
        <v>34</v>
      </c>
    </row>
    <row r="7" spans="1:15" ht="15" x14ac:dyDescent="0.3">
      <c r="A7" s="5">
        <v>24</v>
      </c>
      <c r="B7" s="5">
        <v>29</v>
      </c>
      <c r="C7" s="5">
        <v>31</v>
      </c>
      <c r="D7" s="5">
        <v>25</v>
      </c>
      <c r="E7" s="5">
        <v>36</v>
      </c>
      <c r="F7" s="5">
        <v>47</v>
      </c>
      <c r="G7" s="5">
        <v>27</v>
      </c>
      <c r="H7" s="5">
        <v>35</v>
      </c>
      <c r="I7" s="5">
        <v>21</v>
      </c>
      <c r="J7" s="5">
        <v>48</v>
      </c>
    </row>
    <row r="8" spans="1:15" ht="15" x14ac:dyDescent="0.3">
      <c r="A8" s="5">
        <v>44</v>
      </c>
      <c r="B8" s="5">
        <v>36</v>
      </c>
      <c r="C8" s="5">
        <v>46</v>
      </c>
      <c r="D8" s="5">
        <v>39</v>
      </c>
      <c r="E8" s="5">
        <v>27</v>
      </c>
      <c r="F8" s="5">
        <v>27</v>
      </c>
      <c r="G8" s="5">
        <v>33</v>
      </c>
      <c r="H8" s="5">
        <v>22</v>
      </c>
      <c r="I8" s="5">
        <v>23</v>
      </c>
      <c r="J8" s="5">
        <v>40</v>
      </c>
    </row>
    <row r="9" spans="1:15" ht="15" x14ac:dyDescent="0.3">
      <c r="A9" s="5">
        <v>23</v>
      </c>
      <c r="B9" s="5">
        <v>37</v>
      </c>
      <c r="C9" s="5">
        <v>42</v>
      </c>
      <c r="D9" s="5">
        <v>30</v>
      </c>
      <c r="E9" s="5">
        <v>30</v>
      </c>
      <c r="F9" s="5">
        <v>35</v>
      </c>
      <c r="G9" s="5">
        <v>24</v>
      </c>
      <c r="H9" s="5">
        <v>23</v>
      </c>
      <c r="I9" s="5">
        <v>29</v>
      </c>
      <c r="J9" s="5">
        <v>32</v>
      </c>
    </row>
    <row r="10" spans="1:15" ht="15" x14ac:dyDescent="0.3">
      <c r="A10" s="5">
        <v>20</v>
      </c>
      <c r="B10" s="5">
        <v>40</v>
      </c>
      <c r="C10" s="5">
        <v>18</v>
      </c>
      <c r="D10" s="5">
        <v>36</v>
      </c>
      <c r="E10" s="5">
        <v>27</v>
      </c>
      <c r="F10" s="5">
        <v>34</v>
      </c>
      <c r="G10" s="5">
        <v>32</v>
      </c>
      <c r="H10" s="5">
        <v>25</v>
      </c>
      <c r="I10" s="5">
        <v>29</v>
      </c>
      <c r="J10" s="5">
        <v>23</v>
      </c>
    </row>
    <row r="11" spans="1:15" ht="15" x14ac:dyDescent="0.3">
      <c r="A11" s="5">
        <v>44</v>
      </c>
      <c r="B11" s="5">
        <v>26</v>
      </c>
      <c r="C11" s="5">
        <v>39</v>
      </c>
      <c r="D11" s="5">
        <v>33</v>
      </c>
      <c r="E11" s="5">
        <v>18</v>
      </c>
      <c r="F11" s="5">
        <v>42</v>
      </c>
      <c r="G11" s="5">
        <v>25</v>
      </c>
      <c r="H11" s="5">
        <v>35</v>
      </c>
      <c r="I11" s="5">
        <v>30</v>
      </c>
      <c r="J11" s="5">
        <v>19</v>
      </c>
    </row>
    <row r="12" spans="1:15" x14ac:dyDescent="0.3">
      <c r="A12" t="s">
        <v>8</v>
      </c>
      <c r="D12" t="s">
        <v>1</v>
      </c>
      <c r="E12">
        <f>ROUND(1+LOG(100,2),0)</f>
        <v>8</v>
      </c>
    </row>
    <row r="13" spans="1:15" x14ac:dyDescent="0.3">
      <c r="A13" t="s">
        <v>9</v>
      </c>
      <c r="B13">
        <f>MIN(A2:J11)</f>
        <v>16</v>
      </c>
      <c r="C13" t="s">
        <v>33</v>
      </c>
      <c r="D13">
        <f>MAX(A2:J11)</f>
        <v>51</v>
      </c>
      <c r="E13" t="s">
        <v>34</v>
      </c>
      <c r="F13">
        <f>D13-B13</f>
        <v>35</v>
      </c>
    </row>
    <row r="14" spans="1:15" x14ac:dyDescent="0.3">
      <c r="A14" t="s">
        <v>10</v>
      </c>
      <c r="D14">
        <f>F13/E12</f>
        <v>4.375</v>
      </c>
      <c r="E14" t="s">
        <v>11</v>
      </c>
      <c r="G14" t="s">
        <v>0</v>
      </c>
      <c r="H14">
        <f>_xlfn.CEILING.MATH(D14,0.1)</f>
        <v>4.4000000000000004</v>
      </c>
    </row>
    <row r="15" spans="1:15" x14ac:dyDescent="0.3">
      <c r="A15" s="9" t="s">
        <v>12</v>
      </c>
      <c r="B15" s="10"/>
      <c r="C15" s="10"/>
      <c r="D15" s="10"/>
    </row>
    <row r="16" spans="1:15" x14ac:dyDescent="0.3">
      <c r="A16" s="4" t="s">
        <v>2</v>
      </c>
      <c r="B16" s="4" t="s">
        <v>13</v>
      </c>
      <c r="C16" s="7" t="s">
        <v>3</v>
      </c>
      <c r="D16" s="4" t="s">
        <v>4</v>
      </c>
      <c r="E16" s="4" t="s">
        <v>5</v>
      </c>
      <c r="F16" s="4" t="s">
        <v>6</v>
      </c>
      <c r="G16" s="11" t="s">
        <v>35</v>
      </c>
      <c r="H16" s="12"/>
      <c r="I16" s="12"/>
    </row>
    <row r="17" spans="1:9" x14ac:dyDescent="0.3">
      <c r="A17" s="4">
        <f>B13</f>
        <v>16</v>
      </c>
      <c r="B17" s="4">
        <f>A17+$H$14</f>
        <v>20.399999999999999</v>
      </c>
      <c r="C17" s="4">
        <f>(A17+B17)/2</f>
        <v>18.2</v>
      </c>
      <c r="D17" s="4">
        <f>COUNTIFS($A$2:$J$11,"&gt;="&amp;A17,$A$2:$J$11,"&lt;"&amp;B17)</f>
        <v>7</v>
      </c>
      <c r="E17" s="4">
        <f>D17/$O$4</f>
        <v>7.0000000000000007E-2</v>
      </c>
      <c r="F17" s="4">
        <f>E17/$H$14</f>
        <v>1.5909090909090911E-2</v>
      </c>
      <c r="G17" t="s">
        <v>14</v>
      </c>
      <c r="H17" s="6">
        <f>SUMPRODUCT(C17:C24,D17:D24)/100</f>
        <v>31.047999999999998</v>
      </c>
    </row>
    <row r="18" spans="1:9" x14ac:dyDescent="0.3">
      <c r="A18" s="4">
        <f>A17+$H$14</f>
        <v>20.399999999999999</v>
      </c>
      <c r="B18" s="4">
        <f t="shared" ref="B18:B24" si="0">A18+$H$14</f>
        <v>24.799999999999997</v>
      </c>
      <c r="C18" s="4">
        <f t="shared" ref="C18:C23" si="1">(A18+B18)/2</f>
        <v>22.599999999999998</v>
      </c>
      <c r="D18" s="4">
        <f t="shared" ref="D18:D24" si="2">COUNTIFS($A$2:$J$11,"&gt;="&amp;A18,$A$2:$J$11,"&lt;"&amp;B18)</f>
        <v>17</v>
      </c>
      <c r="E18" s="4">
        <f t="shared" ref="E18:E24" si="3">D18/$O$4</f>
        <v>0.17</v>
      </c>
      <c r="F18" s="4">
        <f t="shared" ref="F18:F24" si="4">E18/$H$14</f>
        <v>3.8636363636363635E-2</v>
      </c>
      <c r="G18" s="11" t="s">
        <v>36</v>
      </c>
      <c r="H18" s="12"/>
      <c r="I18" s="12"/>
    </row>
    <row r="19" spans="1:9" x14ac:dyDescent="0.3">
      <c r="A19" s="4">
        <f t="shared" ref="A19:A23" si="5">A18+$H$14</f>
        <v>24.799999999999997</v>
      </c>
      <c r="B19" s="4">
        <f t="shared" si="0"/>
        <v>29.199999999999996</v>
      </c>
      <c r="C19" s="4">
        <f t="shared" si="1"/>
        <v>26.999999999999996</v>
      </c>
      <c r="D19" s="4">
        <f>COUNTIFS($A$2:$J$11,"&gt;="&amp;A19,$A$2:$J$11,"&lt;"&amp;B19)</f>
        <v>24</v>
      </c>
      <c r="E19" s="4">
        <f t="shared" si="3"/>
        <v>0.24</v>
      </c>
      <c r="F19" s="4">
        <f t="shared" si="4"/>
        <v>5.4545454545454536E-2</v>
      </c>
      <c r="G19" t="s">
        <v>15</v>
      </c>
      <c r="H19">
        <f>SUMPRODUCT(C17:C24,C17:C24,D17:D24)/100-H17*H17</f>
        <v>63.764095999999995</v>
      </c>
    </row>
    <row r="20" spans="1:9" x14ac:dyDescent="0.3">
      <c r="A20" s="4">
        <f t="shared" si="5"/>
        <v>29.199999999999996</v>
      </c>
      <c r="B20" s="4">
        <f t="shared" si="0"/>
        <v>33.599999999999994</v>
      </c>
      <c r="C20" s="4">
        <f t="shared" si="1"/>
        <v>31.399999999999995</v>
      </c>
      <c r="D20" s="4">
        <f t="shared" si="2"/>
        <v>16</v>
      </c>
      <c r="E20" s="4">
        <f t="shared" si="3"/>
        <v>0.16</v>
      </c>
      <c r="F20" s="4">
        <f t="shared" si="4"/>
        <v>3.6363636363636362E-2</v>
      </c>
      <c r="G20" t="s">
        <v>16</v>
      </c>
      <c r="H20">
        <f>H19*100/99</f>
        <v>64.408177777777766</v>
      </c>
    </row>
    <row r="21" spans="1:9" x14ac:dyDescent="0.3">
      <c r="A21" s="4">
        <f t="shared" si="5"/>
        <v>33.599999999999994</v>
      </c>
      <c r="B21" s="4">
        <f t="shared" si="0"/>
        <v>37.999999999999993</v>
      </c>
      <c r="C21" s="4">
        <f t="shared" si="1"/>
        <v>35.799999999999997</v>
      </c>
      <c r="D21" s="4">
        <f t="shared" si="2"/>
        <v>14</v>
      </c>
      <c r="E21" s="4">
        <f t="shared" si="3"/>
        <v>0.14000000000000001</v>
      </c>
      <c r="F21" s="4">
        <f t="shared" si="4"/>
        <v>3.1818181818181822E-2</v>
      </c>
      <c r="G21" t="s">
        <v>17</v>
      </c>
      <c r="H21" s="6">
        <f>SQRT(H20)</f>
        <v>8.0254705642583826</v>
      </c>
    </row>
    <row r="22" spans="1:9" x14ac:dyDescent="0.3">
      <c r="A22" s="4">
        <f t="shared" si="5"/>
        <v>37.999999999999993</v>
      </c>
      <c r="B22" s="4">
        <f t="shared" si="0"/>
        <v>42.399999999999991</v>
      </c>
      <c r="C22" s="4">
        <f t="shared" si="1"/>
        <v>40.199999999999989</v>
      </c>
      <c r="D22" s="4">
        <f t="shared" si="2"/>
        <v>13</v>
      </c>
      <c r="E22" s="4">
        <f t="shared" si="3"/>
        <v>0.13</v>
      </c>
      <c r="F22" s="4">
        <f t="shared" si="4"/>
        <v>2.9545454545454545E-2</v>
      </c>
    </row>
    <row r="23" spans="1:9" x14ac:dyDescent="0.3">
      <c r="A23" s="4">
        <f t="shared" si="5"/>
        <v>42.399999999999991</v>
      </c>
      <c r="B23" s="4">
        <f t="shared" si="0"/>
        <v>46.79999999999999</v>
      </c>
      <c r="C23" s="4">
        <f t="shared" si="1"/>
        <v>44.599999999999994</v>
      </c>
      <c r="D23" s="4">
        <f t="shared" si="2"/>
        <v>5</v>
      </c>
      <c r="E23" s="4">
        <f t="shared" si="3"/>
        <v>0.05</v>
      </c>
      <c r="F23" s="4">
        <f t="shared" si="4"/>
        <v>1.1363636363636364E-2</v>
      </c>
    </row>
    <row r="24" spans="1:9" x14ac:dyDescent="0.3">
      <c r="A24" s="4">
        <f>A23+$H$14</f>
        <v>46.79999999999999</v>
      </c>
      <c r="B24" s="4">
        <f t="shared" si="0"/>
        <v>51.199999999999989</v>
      </c>
      <c r="C24" s="4">
        <f>(A24+B24)/2</f>
        <v>48.999999999999986</v>
      </c>
      <c r="D24" s="4">
        <f t="shared" si="2"/>
        <v>4</v>
      </c>
      <c r="E24" s="4">
        <f t="shared" si="3"/>
        <v>0.04</v>
      </c>
      <c r="F24" s="4">
        <f t="shared" si="4"/>
        <v>9.0909090909090905E-3</v>
      </c>
    </row>
    <row r="25" spans="1:9" x14ac:dyDescent="0.3">
      <c r="C25" s="1"/>
      <c r="D25" s="1">
        <f>SUM(D17:D24)</f>
        <v>100</v>
      </c>
    </row>
    <row r="26" spans="1:9" ht="15" thickBot="1" x14ac:dyDescent="0.35">
      <c r="A26" t="s">
        <v>18</v>
      </c>
      <c r="C26" s="1"/>
      <c r="D26" s="1"/>
    </row>
    <row r="27" spans="1:9" x14ac:dyDescent="0.3">
      <c r="A27" s="16" t="s">
        <v>19</v>
      </c>
      <c r="B27" s="17" t="s">
        <v>20</v>
      </c>
      <c r="C27" s="18" t="s">
        <v>4</v>
      </c>
      <c r="D27" s="18" t="s">
        <v>21</v>
      </c>
      <c r="E27" s="17" t="s">
        <v>22</v>
      </c>
      <c r="F27" s="17" t="s">
        <v>23</v>
      </c>
      <c r="G27" s="17" t="s">
        <v>24</v>
      </c>
      <c r="H27" s="17" t="s">
        <v>25</v>
      </c>
      <c r="I27" s="19" t="s">
        <v>26</v>
      </c>
    </row>
    <row r="28" spans="1:9" x14ac:dyDescent="0.3">
      <c r="A28" s="20">
        <v>-10000000000</v>
      </c>
      <c r="B28" s="4">
        <v>20.399999999999999</v>
      </c>
      <c r="C28" s="4">
        <v>7</v>
      </c>
      <c r="D28" s="15">
        <f>_xlfn.NORM.DIST(B28,$H$17,$H$21,TRUE)</f>
        <v>9.2291431634406881E-2</v>
      </c>
      <c r="E28" s="4">
        <f>$O$4*D28</f>
        <v>9.2291431634406873</v>
      </c>
      <c r="F28" s="14">
        <f>C28-E28</f>
        <v>-2.2291431634406873</v>
      </c>
      <c r="G28" s="4">
        <f>POWER(F28,2)</f>
        <v>4.9690792431143551</v>
      </c>
      <c r="H28" s="4">
        <f>G28/E28</f>
        <v>0.53841176316327166</v>
      </c>
      <c r="I28" s="21">
        <f>POWER(C28,2)/E28</f>
        <v>5.3092685997225839</v>
      </c>
    </row>
    <row r="29" spans="1:9" x14ac:dyDescent="0.3">
      <c r="A29" s="22">
        <v>20.399999999999999</v>
      </c>
      <c r="B29" s="4">
        <f>B18</f>
        <v>24.799999999999997</v>
      </c>
      <c r="C29" s="14">
        <v>17</v>
      </c>
      <c r="D29" s="15">
        <f>_xlfn.NORM.DIST(B29,$H$17,$H$21,TRUE)-_xlfn.NORM.DIST(A29,$H$17,$H$21,TRUE)</f>
        <v>0.12583943751246673</v>
      </c>
      <c r="E29" s="4">
        <f>$O$4*D29</f>
        <v>12.583943751246673</v>
      </c>
      <c r="F29" s="14">
        <f>C29-E29</f>
        <v>4.4160562487533266</v>
      </c>
      <c r="G29" s="4">
        <f>POWER(F29,2)</f>
        <v>19.501552792153301</v>
      </c>
      <c r="H29" s="4">
        <f>G29/E29</f>
        <v>1.5497170980457784</v>
      </c>
      <c r="I29" s="21">
        <f>POWER(C29,2)/E29</f>
        <v>22.965773346799104</v>
      </c>
    </row>
    <row r="30" spans="1:9" x14ac:dyDescent="0.3">
      <c r="A30" s="22">
        <f>A19</f>
        <v>24.799999999999997</v>
      </c>
      <c r="B30" s="4">
        <f>B19</f>
        <v>29.199999999999996</v>
      </c>
      <c r="C30" s="14">
        <f>D19</f>
        <v>24</v>
      </c>
      <c r="D30" s="15">
        <f>_xlfn.NORM.DIST(B30,$H$17,$H$21,TRUE)-_xlfn.NORM.DIST(A30,$H$17,$H$21,TRUE)</f>
        <v>0.19081133164682612</v>
      </c>
      <c r="E30" s="4">
        <f t="shared" ref="E30:E34" si="6">$O$4*D30</f>
        <v>19.081133164682612</v>
      </c>
      <c r="F30" s="14">
        <f t="shared" ref="F30:F34" si="7">C30-E30</f>
        <v>4.9188668353173881</v>
      </c>
      <c r="G30" s="4">
        <f t="shared" ref="G30:G34" si="8">POWER(F30,2)</f>
        <v>24.195250943585297</v>
      </c>
      <c r="H30" s="4">
        <f t="shared" ref="H30:H34" si="9">G30/E30</f>
        <v>1.2680196052700077</v>
      </c>
      <c r="I30" s="21">
        <f t="shared" ref="I30:I34" si="10">POWER(C30,2)/E30</f>
        <v>30.186886440587397</v>
      </c>
    </row>
    <row r="31" spans="1:9" x14ac:dyDescent="0.3">
      <c r="A31" s="22">
        <f>A20</f>
        <v>29.199999999999996</v>
      </c>
      <c r="B31" s="4">
        <f>B20</f>
        <v>33.599999999999994</v>
      </c>
      <c r="C31" s="14">
        <f>D20</f>
        <v>16</v>
      </c>
      <c r="D31" s="15">
        <f t="shared" ref="D31:D33" si="11">_xlfn.NORM.DIST(B31,$H$17,$H$21,TRUE)-_xlfn.NORM.DIST(A31,$H$17,$H$21,TRUE)</f>
        <v>0.21581062192315065</v>
      </c>
      <c r="E31" s="4">
        <f t="shared" si="6"/>
        <v>21.581062192315066</v>
      </c>
      <c r="F31" s="14">
        <f t="shared" si="7"/>
        <v>-5.5810621923150663</v>
      </c>
      <c r="G31" s="4">
        <f t="shared" si="8"/>
        <v>31.148255194488655</v>
      </c>
      <c r="H31" s="4">
        <f t="shared" si="9"/>
        <v>1.4433142779033568</v>
      </c>
      <c r="I31" s="21">
        <f t="shared" si="10"/>
        <v>11.86225208558829</v>
      </c>
    </row>
    <row r="32" spans="1:9" x14ac:dyDescent="0.3">
      <c r="A32" s="22">
        <f>A21</f>
        <v>33.599999999999994</v>
      </c>
      <c r="B32" s="4">
        <f>B21</f>
        <v>37.999999999999993</v>
      </c>
      <c r="C32" s="14">
        <f>D21</f>
        <v>14</v>
      </c>
      <c r="D32" s="15">
        <f t="shared" si="11"/>
        <v>0.18206845575957775</v>
      </c>
      <c r="E32" s="4">
        <f t="shared" si="6"/>
        <v>18.206845575957775</v>
      </c>
      <c r="F32" s="14">
        <f t="shared" si="7"/>
        <v>-4.2068455759577752</v>
      </c>
      <c r="G32" s="4">
        <f t="shared" si="8"/>
        <v>17.697549699955506</v>
      </c>
      <c r="H32" s="4">
        <f t="shared" si="9"/>
        <v>0.97202723152247761</v>
      </c>
      <c r="I32" s="21">
        <f t="shared" si="10"/>
        <v>10.765181655564703</v>
      </c>
    </row>
    <row r="33" spans="1:9" x14ac:dyDescent="0.3">
      <c r="A33" s="22">
        <f>A22</f>
        <v>37.999999999999993</v>
      </c>
      <c r="B33" s="4">
        <f>B22</f>
        <v>42.399999999999991</v>
      </c>
      <c r="C33" s="14">
        <f>D22</f>
        <v>13</v>
      </c>
      <c r="D33" s="15">
        <f t="shared" si="11"/>
        <v>0.11457063393224587</v>
      </c>
      <c r="E33" s="4">
        <f t="shared" si="6"/>
        <v>11.457063393224587</v>
      </c>
      <c r="F33" s="14">
        <f t="shared" si="7"/>
        <v>1.5429366067754131</v>
      </c>
      <c r="G33" s="4">
        <f t="shared" si="8"/>
        <v>2.3806533725276258</v>
      </c>
      <c r="H33" s="4">
        <f t="shared" si="9"/>
        <v>0.20778914201831886</v>
      </c>
      <c r="I33" s="21">
        <f t="shared" si="10"/>
        <v>14.750725748793732</v>
      </c>
    </row>
    <row r="34" spans="1:9" ht="15" thickBot="1" x14ac:dyDescent="0.35">
      <c r="A34" s="23">
        <f>A23</f>
        <v>42.399999999999991</v>
      </c>
      <c r="B34" s="24">
        <v>10000000000</v>
      </c>
      <c r="C34" s="25">
        <v>9</v>
      </c>
      <c r="D34" s="26">
        <f>1-_xlfn.NORM.DIST(A34,$H$17,$H$21,TRUE)</f>
        <v>7.8608087591325981E-2</v>
      </c>
      <c r="E34" s="27">
        <f t="shared" si="6"/>
        <v>7.8608087591325981</v>
      </c>
      <c r="F34" s="25">
        <f t="shared" si="7"/>
        <v>1.1391912408674019</v>
      </c>
      <c r="G34" s="27">
        <f t="shared" si="8"/>
        <v>1.2977566832690108</v>
      </c>
      <c r="H34" s="27">
        <f t="shared" si="9"/>
        <v>0.16509200554730349</v>
      </c>
      <c r="I34" s="28">
        <f t="shared" si="10"/>
        <v>10.304283246414705</v>
      </c>
    </row>
    <row r="35" spans="1:9" x14ac:dyDescent="0.3">
      <c r="A35" t="s">
        <v>27</v>
      </c>
      <c r="C35" s="1">
        <f>SUM(C28:C34)</f>
        <v>100</v>
      </c>
      <c r="D35" s="1">
        <f>SUM(D28:D34)</f>
        <v>1</v>
      </c>
      <c r="E35" s="1">
        <f>SUM(E28:E34)</f>
        <v>100</v>
      </c>
      <c r="G35" t="s">
        <v>39</v>
      </c>
      <c r="H35">
        <f>SUM(H28:H34)</f>
        <v>6.1443711234705143</v>
      </c>
      <c r="I35">
        <f>SUM(I28:I34)</f>
        <v>106.14437112347051</v>
      </c>
    </row>
    <row r="36" spans="1:9" x14ac:dyDescent="0.3">
      <c r="D36" t="s">
        <v>38</v>
      </c>
      <c r="E36">
        <f>7-2-1</f>
        <v>4</v>
      </c>
      <c r="G36" t="s">
        <v>40</v>
      </c>
      <c r="H36">
        <f>_xlfn.CHISQ.INV.RT(0.05,E36)</f>
        <v>9.4877290367811575</v>
      </c>
    </row>
    <row r="39" spans="1:9" x14ac:dyDescent="0.3">
      <c r="B39">
        <v>0</v>
      </c>
      <c r="C39" t="s">
        <v>29</v>
      </c>
      <c r="D39">
        <f>C17</f>
        <v>18.2</v>
      </c>
    </row>
    <row r="40" spans="1:9" x14ac:dyDescent="0.3">
      <c r="B40">
        <f>E17</f>
        <v>7.0000000000000007E-2</v>
      </c>
      <c r="C40" t="s">
        <v>30</v>
      </c>
      <c r="D40">
        <f>D39</f>
        <v>18.2</v>
      </c>
      <c r="E40" t="s">
        <v>32</v>
      </c>
      <c r="F40">
        <f>D41</f>
        <v>22.599999999999998</v>
      </c>
    </row>
    <row r="41" spans="1:9" x14ac:dyDescent="0.3">
      <c r="B41">
        <f t="shared" ref="B41:B47" si="12">B40+E18</f>
        <v>0.24000000000000002</v>
      </c>
      <c r="C41" t="s">
        <v>30</v>
      </c>
      <c r="D41">
        <f>C18</f>
        <v>22.599999999999998</v>
      </c>
      <c r="E41" t="s">
        <v>32</v>
      </c>
      <c r="F41">
        <f t="shared" ref="F41:F46" si="13">D42</f>
        <v>26.999999999999996</v>
      </c>
    </row>
    <row r="42" spans="1:9" x14ac:dyDescent="0.3">
      <c r="B42">
        <f t="shared" si="12"/>
        <v>0.48</v>
      </c>
      <c r="C42" t="s">
        <v>30</v>
      </c>
      <c r="D42">
        <f t="shared" ref="D42:D47" si="14">C19</f>
        <v>26.999999999999996</v>
      </c>
      <c r="E42" t="s">
        <v>32</v>
      </c>
      <c r="F42">
        <f t="shared" si="13"/>
        <v>31.399999999999995</v>
      </c>
    </row>
    <row r="43" spans="1:9" x14ac:dyDescent="0.3">
      <c r="A43" s="2" t="s">
        <v>28</v>
      </c>
      <c r="B43">
        <f t="shared" si="12"/>
        <v>0.64</v>
      </c>
      <c r="C43" t="s">
        <v>30</v>
      </c>
      <c r="D43">
        <f t="shared" si="14"/>
        <v>31.399999999999995</v>
      </c>
      <c r="E43" t="s">
        <v>32</v>
      </c>
      <c r="F43">
        <f t="shared" si="13"/>
        <v>35.799999999999997</v>
      </c>
    </row>
    <row r="44" spans="1:9" x14ac:dyDescent="0.3">
      <c r="B44">
        <f t="shared" si="12"/>
        <v>0.78</v>
      </c>
      <c r="C44" t="s">
        <v>30</v>
      </c>
      <c r="D44">
        <f t="shared" si="14"/>
        <v>35.799999999999997</v>
      </c>
      <c r="E44" t="s">
        <v>32</v>
      </c>
      <c r="F44">
        <f t="shared" si="13"/>
        <v>40.199999999999989</v>
      </c>
    </row>
    <row r="45" spans="1:9" x14ac:dyDescent="0.3">
      <c r="B45">
        <f t="shared" si="12"/>
        <v>0.91</v>
      </c>
      <c r="C45" t="s">
        <v>30</v>
      </c>
      <c r="D45">
        <f t="shared" si="14"/>
        <v>40.199999999999989</v>
      </c>
      <c r="E45" t="s">
        <v>32</v>
      </c>
      <c r="F45">
        <f t="shared" si="13"/>
        <v>44.599999999999994</v>
      </c>
    </row>
    <row r="46" spans="1:9" x14ac:dyDescent="0.3">
      <c r="B46">
        <f t="shared" si="12"/>
        <v>0.96000000000000008</v>
      </c>
      <c r="C46" t="s">
        <v>30</v>
      </c>
      <c r="D46">
        <f t="shared" si="14"/>
        <v>44.599999999999994</v>
      </c>
      <c r="E46" t="s">
        <v>32</v>
      </c>
      <c r="F46">
        <f t="shared" si="13"/>
        <v>48.999999999999986</v>
      </c>
    </row>
    <row r="47" spans="1:9" x14ac:dyDescent="0.3">
      <c r="B47">
        <f t="shared" si="12"/>
        <v>1</v>
      </c>
      <c r="C47" t="s">
        <v>31</v>
      </c>
      <c r="D47">
        <f t="shared" si="14"/>
        <v>48.999999999999986</v>
      </c>
    </row>
  </sheetData>
  <mergeCells count="5">
    <mergeCell ref="A1:B1"/>
    <mergeCell ref="A15:D15"/>
    <mergeCell ref="G16:I16"/>
    <mergeCell ref="G18:I18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Пальчастая</dc:creator>
  <cp:lastModifiedBy>lenovo</cp:lastModifiedBy>
  <dcterms:created xsi:type="dcterms:W3CDTF">2022-11-15T16:44:33Z</dcterms:created>
  <dcterms:modified xsi:type="dcterms:W3CDTF">2024-12-05T15:02:49Z</dcterms:modified>
</cp:coreProperties>
</file>