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D3EC818-A54E-4BB2-9346-3D6D82F924F2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1" l="1"/>
  <c r="B86" i="1"/>
  <c r="B85" i="1"/>
  <c r="B83" i="1"/>
  <c r="B82" i="1"/>
  <c r="B80" i="1"/>
  <c r="B79" i="1"/>
  <c r="B77" i="1"/>
  <c r="B76" i="1"/>
  <c r="B74" i="1"/>
  <c r="B73" i="1"/>
  <c r="B71" i="1"/>
  <c r="B70" i="1"/>
  <c r="A89" i="1"/>
  <c r="A88" i="1"/>
  <c r="A86" i="1"/>
  <c r="A85" i="1"/>
  <c r="A83" i="1"/>
  <c r="A82" i="1"/>
  <c r="A80" i="1"/>
  <c r="A79" i="1"/>
  <c r="A77" i="1"/>
  <c r="A76" i="1"/>
  <c r="A74" i="1"/>
  <c r="A73" i="1"/>
  <c r="A71" i="1"/>
  <c r="A70" i="1"/>
  <c r="B67" i="1"/>
  <c r="B68" i="1"/>
  <c r="A68" i="1"/>
  <c r="A67" i="1"/>
  <c r="B64" i="1"/>
  <c r="E47" i="1" l="1"/>
  <c r="A39" i="1"/>
  <c r="C40" i="1"/>
  <c r="C41" i="1"/>
  <c r="C42" i="1"/>
  <c r="C43" i="1"/>
  <c r="C44" i="1"/>
  <c r="C45" i="1"/>
  <c r="C39" i="1"/>
  <c r="B40" i="1"/>
  <c r="B41" i="1"/>
  <c r="B42" i="1"/>
  <c r="B43" i="1"/>
  <c r="B44" i="1"/>
  <c r="B39" i="1"/>
  <c r="A41" i="1"/>
  <c r="A42" i="1"/>
  <c r="A43" i="1"/>
  <c r="A44" i="1"/>
  <c r="A45" i="1"/>
  <c r="A40" i="1"/>
  <c r="A28" i="1"/>
  <c r="N4" i="1" l="1"/>
  <c r="N5" i="1" s="1"/>
  <c r="B13" i="1"/>
  <c r="D13" i="1"/>
  <c r="N6" i="1" s="1"/>
  <c r="A17" i="1" l="1"/>
  <c r="N7" i="1" l="1"/>
  <c r="N8" i="1" s="1"/>
  <c r="A18" i="1" l="1"/>
  <c r="B17" i="1"/>
  <c r="D17" i="1" l="1"/>
  <c r="C17" i="1"/>
  <c r="B18" i="1"/>
  <c r="C18" i="1" s="1"/>
  <c r="D52" i="1" s="1"/>
  <c r="F51" i="1" s="1"/>
  <c r="A19" i="1"/>
  <c r="D51" i="1" l="1"/>
  <c r="D50" i="1"/>
  <c r="D18" i="1"/>
  <c r="E18" i="1" s="1"/>
  <c r="E17" i="1"/>
  <c r="B19" i="1"/>
  <c r="D19" i="1" s="1"/>
  <c r="E19" i="1" s="1"/>
  <c r="A20" i="1"/>
  <c r="B51" i="1" l="1"/>
  <c r="F19" i="1"/>
  <c r="F18" i="1"/>
  <c r="B52" i="1"/>
  <c r="B53" i="1" s="1"/>
  <c r="F17" i="1"/>
  <c r="C19" i="1"/>
  <c r="D53" i="1" s="1"/>
  <c r="F52" i="1" s="1"/>
  <c r="B20" i="1"/>
  <c r="D20" i="1" s="1"/>
  <c r="A21" i="1"/>
  <c r="E20" i="1" l="1"/>
  <c r="C20" i="1"/>
  <c r="D54" i="1" s="1"/>
  <c r="F53" i="1" s="1"/>
  <c r="B21" i="1"/>
  <c r="D21" i="1" s="1"/>
  <c r="E21" i="1" s="1"/>
  <c r="F21" i="1" s="1"/>
  <c r="A22" i="1"/>
  <c r="B54" i="1" l="1"/>
  <c r="B55" i="1" s="1"/>
  <c r="A23" i="1"/>
  <c r="C21" i="1"/>
  <c r="D55" i="1" s="1"/>
  <c r="F54" i="1" s="1"/>
  <c r="F20" i="1"/>
  <c r="B22" i="1"/>
  <c r="D22" i="1" s="1"/>
  <c r="E22" i="1" s="1"/>
  <c r="F22" i="1" s="1"/>
  <c r="H47" i="1"/>
  <c r="B56" i="1" l="1"/>
  <c r="C22" i="1"/>
  <c r="D56" i="1" s="1"/>
  <c r="F55" i="1" s="1"/>
  <c r="A24" i="1"/>
  <c r="B23" i="1"/>
  <c r="C23" i="1" s="1"/>
  <c r="D57" i="1" s="1"/>
  <c r="F56" i="1" s="1"/>
  <c r="B24" i="1" l="1"/>
  <c r="D23" i="1"/>
  <c r="E23" i="1" s="1"/>
  <c r="B57" i="1" l="1"/>
  <c r="C24" i="1"/>
  <c r="D58" i="1" s="1"/>
  <c r="F57" i="1" s="1"/>
  <c r="F23" i="1"/>
  <c r="D24" i="1"/>
  <c r="D25" i="1" s="1"/>
  <c r="C46" i="1"/>
  <c r="A29" i="1" l="1"/>
  <c r="B28" i="1"/>
  <c r="D28" i="1" s="1"/>
  <c r="E24" i="1"/>
  <c r="E25" i="1" s="1"/>
  <c r="N11" i="1"/>
  <c r="N14" i="1" s="1"/>
  <c r="N15" i="1" s="1"/>
  <c r="N16" i="1" s="1"/>
  <c r="D40" i="1" s="1"/>
  <c r="E40" i="1" s="1"/>
  <c r="I40" i="1" s="1"/>
  <c r="C28" i="1" l="1"/>
  <c r="B29" i="1"/>
  <c r="D29" i="1"/>
  <c r="A30" i="1"/>
  <c r="C29" i="1"/>
  <c r="F25" i="1"/>
  <c r="B58" i="1"/>
  <c r="F24" i="1"/>
  <c r="D44" i="1"/>
  <c r="E44" i="1" s="1"/>
  <c r="I44" i="1" s="1"/>
  <c r="D41" i="1"/>
  <c r="E41" i="1" s="1"/>
  <c r="I41" i="1" s="1"/>
  <c r="D45" i="1"/>
  <c r="F45" i="1" s="1"/>
  <c r="G45" i="1" s="1"/>
  <c r="D42" i="1"/>
  <c r="E42" i="1" s="1"/>
  <c r="I42" i="1" s="1"/>
  <c r="D39" i="1"/>
  <c r="E39" i="1" s="1"/>
  <c r="D43" i="1"/>
  <c r="E43" i="1" s="1"/>
  <c r="I43" i="1" s="1"/>
  <c r="F40" i="1"/>
  <c r="G40" i="1" s="1"/>
  <c r="H40" i="1" s="1"/>
  <c r="B30" i="1" l="1"/>
  <c r="A31" i="1"/>
  <c r="D30" i="1"/>
  <c r="C30" i="1"/>
  <c r="E45" i="1"/>
  <c r="I45" i="1" s="1"/>
  <c r="F43" i="1"/>
  <c r="G43" i="1" s="1"/>
  <c r="H43" i="1" s="1"/>
  <c r="F42" i="1"/>
  <c r="G42" i="1" s="1"/>
  <c r="H42" i="1" s="1"/>
  <c r="F41" i="1"/>
  <c r="G41" i="1" s="1"/>
  <c r="H41" i="1" s="1"/>
  <c r="F44" i="1"/>
  <c r="G44" i="1" s="1"/>
  <c r="H44" i="1" s="1"/>
  <c r="F39" i="1"/>
  <c r="G39" i="1" s="1"/>
  <c r="H39" i="1" s="1"/>
  <c r="D46" i="1"/>
  <c r="I39" i="1"/>
  <c r="B31" i="1" l="1"/>
  <c r="A32" i="1"/>
  <c r="D31" i="1"/>
  <c r="C31" i="1"/>
  <c r="I46" i="1"/>
  <c r="E46" i="1"/>
  <c r="H45" i="1"/>
  <c r="H46" i="1" s="1"/>
  <c r="A33" i="1" l="1"/>
  <c r="B32" i="1"/>
  <c r="D32" i="1" s="1"/>
  <c r="C32" i="1" l="1"/>
  <c r="B33" i="1"/>
  <c r="A34" i="1"/>
  <c r="D33" i="1"/>
  <c r="C33" i="1"/>
  <c r="B34" i="1" l="1"/>
  <c r="D34" i="1" s="1"/>
  <c r="D35" i="1" s="1"/>
  <c r="A35" i="1"/>
  <c r="C34" i="1" l="1"/>
</calcChain>
</file>

<file path=xl/sharedStrings.xml><?xml version="1.0" encoding="utf-8"?>
<sst xmlns="http://schemas.openxmlformats.org/spreadsheetml/2006/main" count="61" uniqueCount="42">
  <si>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</si>
  <si>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</si>
  <si>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</si>
  <si>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</si>
  <si>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</si>
  <si>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</si>
  <si>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</si>
  <si>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</si>
  <si>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</si>
  <si>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</si>
  <si>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</si>
  <si>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</si>
  <si>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</si>
  <si>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</si>
  <si>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</si>
  <si>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</si>
  <si>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</si>
  <si>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</si>
  <si>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</si>
  <si>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</si>
  <si>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</si>
  <si>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</si>
  <si>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</si>
  <si>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</si>
  <si>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</si>
  <si>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</si>
  <si>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</si>
  <si>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</si>
  <si>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</si>
  <si>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</si>
  <si>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</si>
  <si>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</si>
  <si>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</si>
  <si>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</si>
  <si>
    <t>Кол-во интервалов</t>
  </si>
  <si>
    <t xml:space="preserve"> при x &lt;=</t>
  </si>
  <si>
    <t>при</t>
  </si>
  <si>
    <t>&lt; x &lt;=</t>
  </si>
  <si>
    <t xml:space="preserve">F*n(x) = </t>
  </si>
  <si>
    <t>при x&gt;</t>
  </si>
  <si>
    <t>Таблица с объединенными интервалами (для критерия Пирсона)</t>
  </si>
  <si>
    <t>Данные для графика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</si>
</sst>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ACFE"/>
        <bgColor indexed="64"/>
      </patternFill>
    </fill>
    <fill>
      <patternFill patternType="solid">
        <fgColor rgb="FFFEB0DB"/>
        <bgColor indexed="64"/>
      </patternFill>
    </fill>
    <fill>
      <patternFill patternType="solid">
        <fgColor rgb="FF43FF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 applyAlignment="1"/>
    <xf numFmtId="0" fontId="0" fillId="0" borderId="0" xfId="0" applyBorder="1" applyAlignment="1"/>
    <xf numFmtId="0" fontId="0" fillId="0" borderId="1" xfId="0" applyBorder="1" applyAlignment="1"/>
    <xf numFmtId="0" fontId="1" fillId="5" borderId="1" xfId="0" applyFont="1" applyFill="1" applyBorder="1" applyAlignment="1"/>
    <xf numFmtId="165" fontId="1" fillId="5" borderId="1" xfId="0" applyNumberFormat="1" applyFont="1" applyFill="1" applyBorder="1" applyAlignment="1"/>
    <xf numFmtId="0" fontId="2" fillId="0" borderId="1" xfId="0" applyFont="1" applyBorder="1"/>
    <xf numFmtId="0" fontId="2" fillId="0" borderId="8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0" fillId="0" borderId="16" xfId="0" applyFont="1" applyBorder="1"/>
    <xf numFmtId="0" fontId="5" fillId="0" borderId="16" xfId="0" applyFont="1" applyBorder="1"/>
    <xf numFmtId="0" fontId="11" fillId="0" borderId="17" xfId="0" applyFont="1" applyBorder="1"/>
    <xf numFmtId="0" fontId="0" fillId="0" borderId="0" xfId="0" applyBorder="1"/>
    <xf numFmtId="11" fontId="2" fillId="6" borderId="12" xfId="0" applyNumberFormat="1" applyFont="1" applyFill="1" applyBorder="1"/>
    <xf numFmtId="0" fontId="2" fillId="6" borderId="13" xfId="0" applyFont="1" applyFill="1" applyBorder="1"/>
    <xf numFmtId="0" fontId="2" fillId="6" borderId="7" xfId="0" applyFont="1" applyFill="1" applyBorder="1"/>
    <xf numFmtId="0" fontId="14" fillId="4" borderId="1" xfId="0" applyFont="1" applyFill="1" applyBorder="1"/>
    <xf numFmtId="0" fontId="1" fillId="7" borderId="1" xfId="0" applyFont="1" applyFill="1" applyBorder="1"/>
    <xf numFmtId="2" fontId="4" fillId="8" borderId="0" xfId="0" applyNumberFormat="1" applyFont="1" applyFill="1"/>
    <xf numFmtId="0" fontId="0" fillId="5" borderId="0" xfId="0" applyFill="1"/>
    <xf numFmtId="11" fontId="2" fillId="6" borderId="3" xfId="0" applyNumberFormat="1" applyFont="1" applyFill="1" applyBorder="1"/>
    <xf numFmtId="0" fontId="2" fillId="0" borderId="3" xfId="0" applyFont="1" applyBorder="1"/>
    <xf numFmtId="0" fontId="2" fillId="0" borderId="18" xfId="0" applyFont="1" applyBorder="1"/>
    <xf numFmtId="0" fontId="6" fillId="8" borderId="1" xfId="0" applyFont="1" applyFill="1" applyBorder="1"/>
    <xf numFmtId="0" fontId="0" fillId="8" borderId="1" xfId="0" applyFill="1" applyBorder="1"/>
    <xf numFmtId="0" fontId="7" fillId="8" borderId="1" xfId="0" applyFont="1" applyFill="1" applyBorder="1"/>
    <xf numFmtId="0" fontId="12" fillId="8" borderId="1" xfId="0" applyFont="1" applyFill="1" applyBorder="1"/>
    <xf numFmtId="0" fontId="8" fillId="8" borderId="1" xfId="0" applyFont="1" applyFill="1" applyBorder="1"/>
    <xf numFmtId="0" fontId="13" fillId="0" borderId="0" xfId="0" applyFont="1"/>
    <xf numFmtId="164" fontId="0" fillId="0" borderId="0" xfId="0" applyNumberFormat="1"/>
    <xf numFmtId="0" fontId="3" fillId="0" borderId="0" xfId="0" applyFont="1" applyAlignment="1"/>
    <xf numFmtId="0" fontId="1" fillId="4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0" borderId="0" xfId="0" applyFill="1" applyAlignment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0" fillId="0" borderId="0" xfId="0" applyFill="1" applyBorder="1"/>
    <xf numFmtId="165" fontId="1" fillId="0" borderId="0" xfId="0" applyNumberFormat="1" applyFont="1"/>
    <xf numFmtId="164" fontId="1" fillId="0" borderId="0" xfId="0" applyNumberFormat="1" applyFont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B0DB"/>
      <color rgb="FF43FF5E"/>
      <color rgb="FF00F223"/>
      <color rgb="FFECACFE"/>
      <color rgb="FFED9FFF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0.0</c:formatCode>
                <c:ptCount val="8"/>
                <c:pt idx="0">
                  <c:v>18.2</c:v>
                </c:pt>
                <c:pt idx="1">
                  <c:v>22.599999999999998</c:v>
                </c:pt>
                <c:pt idx="2">
                  <c:v>26.999999999999996</c:v>
                </c:pt>
                <c:pt idx="3">
                  <c:v>31.399999999999995</c:v>
                </c:pt>
                <c:pt idx="4">
                  <c:v>35.799999999999997</c:v>
                </c:pt>
                <c:pt idx="5">
                  <c:v>40.199999999999989</c:v>
                </c:pt>
                <c:pt idx="6">
                  <c:v>44.599999999999994</c:v>
                </c:pt>
                <c:pt idx="7">
                  <c:v>48.999999999999986</c:v>
                </c:pt>
              </c:numCache>
            </c:numRef>
          </c:cat>
          <c:val>
            <c:numRef>
              <c:f>Лист1!$F$17:$F$24</c:f>
              <c:numCache>
                <c:formatCode>0.000</c:formatCode>
                <c:ptCount val="8"/>
                <c:pt idx="0">
                  <c:v>1.5909090909090911E-2</c:v>
                </c:pt>
                <c:pt idx="1">
                  <c:v>3.8636363636363635E-2</c:v>
                </c:pt>
                <c:pt idx="2">
                  <c:v>5.6818181818181816E-2</c:v>
                </c:pt>
                <c:pt idx="3">
                  <c:v>3.6363636363636362E-2</c:v>
                </c:pt>
                <c:pt idx="4">
                  <c:v>2.9545454545454545E-2</c:v>
                </c:pt>
                <c:pt idx="5">
                  <c:v>2.9545454545454545E-2</c:v>
                </c:pt>
                <c:pt idx="6">
                  <c:v>1.1363636363636364E-2</c:v>
                </c:pt>
                <c:pt idx="7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A-4D07-83E7-AF88436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A9-4F68-919A-1CA94CF243B4}"/>
                  </c:ext>
                </c:extLst>
              </c15:ser>
            </c15:filteredBarSeries>
          </c:ext>
        </c:extLst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/>
                </a:solidFill>
                <a:effectLst/>
                <a:latin typeface="+mn-lt"/>
                <a:cs typeface="Arial" panose="020B0604020202020204" pitchFamily="34" charset="0"/>
              </a:rPr>
              <a:t>График эмпирической функции распределения</a:t>
            </a:r>
            <a:endParaRPr lang="ru-RU" sz="14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884711286089239"/>
          <c:y val="4.1428564179478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684641565181185E-2"/>
          <c:y val="0.1670833641110881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Лист1!$A$64:$B$64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18.2</c:v>
                </c:pt>
              </c:numCache>
            </c:numRef>
          </c:xVal>
          <c:yVal>
            <c:numRef>
              <c:f>Лист1!$A$65:$B$65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6-428C-A3FC-E35A320A120D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Лист1!$A$67:$B$67</c:f>
              <c:numCache>
                <c:formatCode>General</c:formatCode>
                <c:ptCount val="2"/>
                <c:pt idx="0" formatCode="0.0">
                  <c:v>18.2</c:v>
                </c:pt>
                <c:pt idx="1">
                  <c:v>22.599999999999998</c:v>
                </c:pt>
              </c:numCache>
            </c:numRef>
          </c:xVal>
          <c:yVal>
            <c:numRef>
              <c:f>Лист1!$A$68:$B$68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6-428C-A3FC-E35A320A120D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Лист1!$A$70:$B$70</c:f>
              <c:numCache>
                <c:formatCode>General</c:formatCode>
                <c:ptCount val="2"/>
                <c:pt idx="0" formatCode="0.0">
                  <c:v>22.599999999999998</c:v>
                </c:pt>
                <c:pt idx="1">
                  <c:v>26.999999999999996</c:v>
                </c:pt>
              </c:numCache>
            </c:numRef>
          </c:xVal>
          <c:yVal>
            <c:numRef>
              <c:f>Лист1!$A$71:$B$71</c:f>
              <c:numCache>
                <c:formatCode>General</c:formatCode>
                <c:ptCount val="2"/>
                <c:pt idx="0">
                  <c:v>0.24000000000000002</c:v>
                </c:pt>
                <c:pt idx="1">
                  <c:v>0.24000000000000002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6-428C-A3FC-E35A320A120D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Лист1!$A$73:$B$73</c:f>
              <c:numCache>
                <c:formatCode>General</c:formatCode>
                <c:ptCount val="2"/>
                <c:pt idx="0" formatCode="0.0">
                  <c:v>26.999999999999996</c:v>
                </c:pt>
                <c:pt idx="1">
                  <c:v>31.399999999999995</c:v>
                </c:pt>
              </c:numCache>
            </c:numRef>
          </c:xVal>
          <c:yVal>
            <c:numRef>
              <c:f>Лист1!$A$74:$B$74</c:f>
              <c:numCache>
                <c:formatCode>General</c:formatCode>
                <c:ptCount val="2"/>
                <c:pt idx="0">
                  <c:v>0.49</c:v>
                </c:pt>
                <c:pt idx="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C6-428C-A3FC-E35A320A120D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Лист1!$A$76:$B$76</c:f>
              <c:numCache>
                <c:formatCode>General</c:formatCode>
                <c:ptCount val="2"/>
                <c:pt idx="0" formatCode="0.0">
                  <c:v>31.399999999999995</c:v>
                </c:pt>
                <c:pt idx="1">
                  <c:v>35.799999999999997</c:v>
                </c:pt>
              </c:numCache>
            </c:numRef>
          </c:xVal>
          <c:yVal>
            <c:numRef>
              <c:f>Лист1!$A$77:$B$77</c:f>
              <c:numCache>
                <c:formatCode>General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C6-428C-A3FC-E35A320A120D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Лист1!$A$79:$B$79</c:f>
              <c:numCache>
                <c:formatCode>General</c:formatCode>
                <c:ptCount val="2"/>
                <c:pt idx="0" formatCode="0.0">
                  <c:v>35.799999999999997</c:v>
                </c:pt>
                <c:pt idx="1">
                  <c:v>40.199999999999989</c:v>
                </c:pt>
              </c:numCache>
            </c:numRef>
          </c:xVal>
          <c:yVal>
            <c:numRef>
              <c:f>Лист1!$A$80:$B$80</c:f>
              <c:numCache>
                <c:formatCode>General</c:formatCode>
                <c:ptCount val="2"/>
                <c:pt idx="0">
                  <c:v>0.78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C6-428C-A3FC-E35A320A120D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Лист1!$A$82:$B$82</c:f>
              <c:numCache>
                <c:formatCode>General</c:formatCode>
                <c:ptCount val="2"/>
                <c:pt idx="0" formatCode="0.0">
                  <c:v>40.199999999999989</c:v>
                </c:pt>
                <c:pt idx="1">
                  <c:v>44.599999999999994</c:v>
                </c:pt>
              </c:numCache>
            </c:numRef>
          </c:xVal>
          <c:yVal>
            <c:numRef>
              <c:f>Лист1!$A$83:$B$83</c:f>
              <c:numCache>
                <c:formatCode>General</c:formatCode>
                <c:ptCount val="2"/>
                <c:pt idx="0">
                  <c:v>0.91</c:v>
                </c:pt>
                <c:pt idx="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C6-428C-A3FC-E35A320A120D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Лист1!$A$85:$B$85</c:f>
              <c:numCache>
                <c:formatCode>General</c:formatCode>
                <c:ptCount val="2"/>
                <c:pt idx="0" formatCode="0.0">
                  <c:v>44.599999999999994</c:v>
                </c:pt>
                <c:pt idx="1">
                  <c:v>48.999999999999986</c:v>
                </c:pt>
              </c:numCache>
            </c:numRef>
          </c:xVal>
          <c:yVal>
            <c:numRef>
              <c:f>Лист1!$A$86:$B$86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1C6-428C-A3FC-E35A320A120D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Лист1!$A$88:$B$88</c:f>
              <c:numCache>
                <c:formatCode>General</c:formatCode>
                <c:ptCount val="2"/>
                <c:pt idx="0" formatCode="0.0">
                  <c:v>48.999999999999986</c:v>
                </c:pt>
                <c:pt idx="1">
                  <c:v>55</c:v>
                </c:pt>
              </c:numCache>
            </c:numRef>
          </c:xVal>
          <c:yVal>
            <c:numRef>
              <c:f>Лист1!$A$89:$B$89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1C6-428C-A3FC-E35A320A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26911"/>
        <c:axId val="1638353583"/>
      </c:scatterChart>
      <c:valAx>
        <c:axId val="1639826911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353583"/>
        <c:crosses val="autoZero"/>
        <c:crossBetween val="midCat"/>
        <c:majorUnit val="5"/>
      </c:valAx>
      <c:valAx>
        <c:axId val="163835358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8269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17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262346</xdr:colOff>
      <xdr:row>35</xdr:row>
      <xdr:rowOff>66403</xdr:rowOff>
    </xdr:from>
    <xdr:to>
      <xdr:col>12</xdr:col>
      <xdr:colOff>2988975</xdr:colOff>
      <xdr:row>43</xdr:row>
      <xdr:rowOff>124581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821870" y="7613832"/>
              <a:ext cx="2726629" cy="15337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821870" y="7613832"/>
              <a:ext cx="2726629" cy="153379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504825</xdr:colOff>
      <xdr:row>48</xdr:row>
      <xdr:rowOff>133350</xdr:rowOff>
    </xdr:from>
    <xdr:to>
      <xdr:col>12</xdr:col>
      <xdr:colOff>3052634</xdr:colOff>
      <xdr:row>64</xdr:row>
      <xdr:rowOff>18020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812E93-5E91-4591-862E-45AD5CF93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8" zoomScale="80" zoomScaleNormal="100" workbookViewId="0">
      <selection activeCell="M46" sqref="M46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7" width="9" bestFit="1" customWidth="1"/>
    <col min="8" max="8" width="9.6640625" bestFit="1" customWidth="1"/>
    <col min="9" max="10" width="9" bestFit="1" customWidth="1"/>
    <col min="12" max="12" width="7.33203125" bestFit="1" customWidth="1"/>
    <col min="13" max="13" width="44.6640625" customWidth="1"/>
    <col min="14" max="14" width="9" bestFit="1" customWidth="1"/>
  </cols>
  <sheetData>
    <row r="1" spans="1:22" ht="18" thickBot="1" x14ac:dyDescent="0.35">
      <c r="A1" s="67" t="s">
        <v>32</v>
      </c>
      <c r="B1" s="67"/>
      <c r="C1" s="49"/>
      <c r="D1" s="69" t="s">
        <v>26</v>
      </c>
      <c r="E1" s="69"/>
      <c r="F1" s="69"/>
      <c r="G1" s="1"/>
      <c r="H1" s="1"/>
    </row>
    <row r="2" spans="1:22" ht="17.399999999999999" x14ac:dyDescent="0.3">
      <c r="A2" s="50">
        <v>28</v>
      </c>
      <c r="B2" s="51">
        <v>51</v>
      </c>
      <c r="C2" s="51">
        <v>32</v>
      </c>
      <c r="D2" s="51">
        <v>47</v>
      </c>
      <c r="E2" s="51">
        <v>25</v>
      </c>
      <c r="F2" s="51">
        <v>44</v>
      </c>
      <c r="G2" s="51">
        <v>38</v>
      </c>
      <c r="H2" s="51">
        <v>42</v>
      </c>
      <c r="I2" s="51">
        <v>17</v>
      </c>
      <c r="J2" s="52">
        <v>32</v>
      </c>
      <c r="P2" s="2"/>
    </row>
    <row r="3" spans="1:22" ht="18" x14ac:dyDescent="0.35">
      <c r="A3" s="53">
        <v>35</v>
      </c>
      <c r="B3" s="16">
        <v>26</v>
      </c>
      <c r="C3" s="16">
        <v>37</v>
      </c>
      <c r="D3" s="16">
        <v>21</v>
      </c>
      <c r="E3" s="16">
        <v>22</v>
      </c>
      <c r="F3" s="16">
        <v>28</v>
      </c>
      <c r="G3" s="16">
        <v>31</v>
      </c>
      <c r="H3" s="16">
        <v>21</v>
      </c>
      <c r="I3" s="16">
        <v>22</v>
      </c>
      <c r="J3" s="54">
        <v>21</v>
      </c>
      <c r="M3" s="7" t="s">
        <v>2</v>
      </c>
      <c r="N3" s="4">
        <v>100</v>
      </c>
    </row>
    <row r="4" spans="1:22" ht="18" x14ac:dyDescent="0.35">
      <c r="A4" s="53">
        <v>27</v>
      </c>
      <c r="B4" s="16">
        <v>40</v>
      </c>
      <c r="C4" s="16">
        <v>38</v>
      </c>
      <c r="D4" s="16">
        <v>43</v>
      </c>
      <c r="E4" s="16">
        <v>30</v>
      </c>
      <c r="F4" s="16">
        <v>30</v>
      </c>
      <c r="G4" s="16">
        <v>38</v>
      </c>
      <c r="H4" s="16">
        <v>24</v>
      </c>
      <c r="I4" s="16">
        <v>20</v>
      </c>
      <c r="J4" s="54">
        <v>23</v>
      </c>
      <c r="M4" s="8" t="s">
        <v>0</v>
      </c>
      <c r="N4" s="4">
        <f>1+LOG(N3,2)</f>
        <v>7.6438561897747253</v>
      </c>
    </row>
    <row r="5" spans="1:22" ht="18" x14ac:dyDescent="0.35">
      <c r="A5" s="53">
        <v>29</v>
      </c>
      <c r="B5" s="16">
        <v>40</v>
      </c>
      <c r="C5" s="16">
        <v>24</v>
      </c>
      <c r="D5" s="16">
        <v>16</v>
      </c>
      <c r="E5" s="16">
        <v>27</v>
      </c>
      <c r="F5" s="16">
        <v>38</v>
      </c>
      <c r="G5" s="16">
        <v>22</v>
      </c>
      <c r="H5" s="16">
        <v>35</v>
      </c>
      <c r="I5" s="16">
        <v>29</v>
      </c>
      <c r="J5" s="54">
        <v>31</v>
      </c>
      <c r="M5" s="7" t="s">
        <v>1</v>
      </c>
      <c r="N5" s="4">
        <f>ROUND(N4,0)</f>
        <v>8</v>
      </c>
    </row>
    <row r="6" spans="1:22" ht="18" x14ac:dyDescent="0.35">
      <c r="A6" s="53">
        <v>32</v>
      </c>
      <c r="B6" s="16">
        <v>27</v>
      </c>
      <c r="C6" s="16">
        <v>27</v>
      </c>
      <c r="D6" s="16">
        <v>35</v>
      </c>
      <c r="E6" s="16">
        <v>32</v>
      </c>
      <c r="F6" s="16">
        <v>29</v>
      </c>
      <c r="G6" s="16">
        <v>34</v>
      </c>
      <c r="H6" s="16">
        <v>28</v>
      </c>
      <c r="I6" s="16">
        <v>27</v>
      </c>
      <c r="J6" s="54">
        <v>34</v>
      </c>
      <c r="M6" s="7" t="s">
        <v>3</v>
      </c>
      <c r="N6" s="4">
        <f>D13-B13</f>
        <v>35</v>
      </c>
    </row>
    <row r="7" spans="1:22" ht="18" x14ac:dyDescent="0.35">
      <c r="A7" s="53">
        <v>24</v>
      </c>
      <c r="B7" s="16">
        <v>29</v>
      </c>
      <c r="C7" s="16">
        <v>31</v>
      </c>
      <c r="D7" s="16">
        <v>25</v>
      </c>
      <c r="E7" s="16">
        <v>36</v>
      </c>
      <c r="F7" s="16">
        <v>47</v>
      </c>
      <c r="G7" s="16">
        <v>27</v>
      </c>
      <c r="H7" s="16">
        <v>35</v>
      </c>
      <c r="I7" s="16">
        <v>21</v>
      </c>
      <c r="J7" s="54">
        <v>48</v>
      </c>
      <c r="M7" s="7" t="s">
        <v>6</v>
      </c>
      <c r="N7" s="4">
        <f>N6/N5</f>
        <v>4.375</v>
      </c>
    </row>
    <row r="8" spans="1:22" ht="18" x14ac:dyDescent="0.35">
      <c r="A8" s="53">
        <v>44</v>
      </c>
      <c r="B8" s="16">
        <v>36</v>
      </c>
      <c r="C8" s="16">
        <v>46</v>
      </c>
      <c r="D8" s="16">
        <v>39</v>
      </c>
      <c r="E8" s="16">
        <v>27</v>
      </c>
      <c r="F8" s="16">
        <v>27</v>
      </c>
      <c r="G8" s="16">
        <v>33</v>
      </c>
      <c r="H8" s="16">
        <v>22</v>
      </c>
      <c r="I8" s="16">
        <v>23</v>
      </c>
      <c r="J8" s="54">
        <v>40</v>
      </c>
      <c r="M8" s="7" t="s">
        <v>33</v>
      </c>
      <c r="N8" s="4">
        <f>_xlfn.CEILING.MATH(N7,0.1)</f>
        <v>4.4000000000000004</v>
      </c>
    </row>
    <row r="9" spans="1:22" ht="18" x14ac:dyDescent="0.35">
      <c r="A9" s="53">
        <v>23</v>
      </c>
      <c r="B9" s="16">
        <v>37</v>
      </c>
      <c r="C9" s="16">
        <v>42</v>
      </c>
      <c r="D9" s="16">
        <v>30</v>
      </c>
      <c r="E9" s="16">
        <v>30</v>
      </c>
      <c r="F9" s="16">
        <v>35</v>
      </c>
      <c r="G9" s="16">
        <v>24</v>
      </c>
      <c r="H9" s="16">
        <v>23</v>
      </c>
      <c r="I9" s="16">
        <v>29</v>
      </c>
      <c r="J9" s="54">
        <v>32</v>
      </c>
      <c r="N9" s="4"/>
    </row>
    <row r="10" spans="1:22" ht="18" x14ac:dyDescent="0.35">
      <c r="A10" s="53">
        <v>20</v>
      </c>
      <c r="B10" s="16">
        <v>40</v>
      </c>
      <c r="C10" s="16">
        <v>18</v>
      </c>
      <c r="D10" s="16">
        <v>26</v>
      </c>
      <c r="E10" s="16">
        <v>27</v>
      </c>
      <c r="F10" s="16">
        <v>34</v>
      </c>
      <c r="G10" s="16">
        <v>32</v>
      </c>
      <c r="H10" s="16">
        <v>25</v>
      </c>
      <c r="I10" s="16">
        <v>29</v>
      </c>
      <c r="J10" s="54">
        <v>23</v>
      </c>
      <c r="M10" s="6" t="s">
        <v>14</v>
      </c>
      <c r="N10" s="4"/>
    </row>
    <row r="11" spans="1:22" ht="18.600000000000001" thickBot="1" x14ac:dyDescent="0.4">
      <c r="A11" s="55">
        <v>44</v>
      </c>
      <c r="B11" s="56">
        <v>26</v>
      </c>
      <c r="C11" s="56">
        <v>39</v>
      </c>
      <c r="D11" s="56">
        <v>33</v>
      </c>
      <c r="E11" s="56">
        <v>18</v>
      </c>
      <c r="F11" s="56">
        <v>42</v>
      </c>
      <c r="G11" s="56">
        <v>25</v>
      </c>
      <c r="H11" s="56">
        <v>35</v>
      </c>
      <c r="I11" s="56">
        <v>30</v>
      </c>
      <c r="J11" s="57">
        <v>19</v>
      </c>
      <c r="M11" s="7" t="s">
        <v>15</v>
      </c>
      <c r="N11" s="37">
        <f>SUMPRODUCT(C17:C24,D17:D24)/100</f>
        <v>30.959999999999994</v>
      </c>
    </row>
    <row r="12" spans="1:22" ht="18" customHeight="1" x14ac:dyDescent="0.3">
      <c r="A12" s="59" t="s">
        <v>34</v>
      </c>
      <c r="B12" s="59"/>
      <c r="C12" s="59"/>
      <c r="D12" s="59"/>
      <c r="E12" s="59"/>
      <c r="F12" s="59"/>
      <c r="G12" s="59"/>
      <c r="H12" s="59"/>
      <c r="I12" s="59"/>
      <c r="J12" s="59"/>
      <c r="M12" s="17"/>
      <c r="N12" s="17"/>
      <c r="O12" s="18"/>
      <c r="S12" s="31"/>
      <c r="T12" s="31"/>
      <c r="U12" s="31"/>
      <c r="V12" s="18"/>
    </row>
    <row r="13" spans="1:22" ht="18" customHeight="1" x14ac:dyDescent="0.3">
      <c r="A13" s="60" t="s">
        <v>5</v>
      </c>
      <c r="B13" s="61">
        <f>MIN(A2:J11)</f>
        <v>16</v>
      </c>
      <c r="C13" s="60" t="s">
        <v>4</v>
      </c>
      <c r="D13" s="61">
        <f>MAX(A2:J11)</f>
        <v>51</v>
      </c>
      <c r="E13" s="61"/>
      <c r="F13" s="61"/>
      <c r="G13" s="61"/>
      <c r="H13" s="61"/>
      <c r="I13" s="61"/>
      <c r="J13" s="61"/>
      <c r="M13" s="17" t="s">
        <v>16</v>
      </c>
      <c r="N13" s="17"/>
      <c r="O13" s="18"/>
      <c r="P13" s="18"/>
      <c r="Q13" s="18"/>
      <c r="R13" s="18"/>
      <c r="S13" s="18"/>
      <c r="T13" s="18"/>
      <c r="U13" s="18"/>
      <c r="V13" s="18"/>
    </row>
    <row r="14" spans="1:22" ht="18" x14ac:dyDescent="0.35">
      <c r="M14" s="9" t="s">
        <v>17</v>
      </c>
      <c r="N14" s="5">
        <f>SUMPRODUCT(C17:C24,C17:C24,D17:D24)/100-N11*N11</f>
        <v>63.694400000000201</v>
      </c>
      <c r="O14" s="18"/>
      <c r="P14" s="18"/>
      <c r="Q14" s="18"/>
      <c r="R14" s="18"/>
      <c r="S14" s="18"/>
      <c r="T14" s="18"/>
      <c r="U14" s="18"/>
      <c r="V14" s="18"/>
    </row>
    <row r="15" spans="1:22" ht="18" x14ac:dyDescent="0.35">
      <c r="A15" s="66" t="s">
        <v>7</v>
      </c>
      <c r="B15" s="66"/>
      <c r="C15" s="66"/>
      <c r="D15" s="66"/>
      <c r="E15" s="66"/>
      <c r="F15" s="66"/>
      <c r="G15" s="49"/>
      <c r="H15" s="49"/>
      <c r="I15" s="49"/>
      <c r="M15" s="9" t="s">
        <v>18</v>
      </c>
      <c r="N15" s="5">
        <f>N14*100/99</f>
        <v>64.337777777777987</v>
      </c>
      <c r="S15" s="18"/>
      <c r="T15" s="18"/>
      <c r="U15" s="18"/>
    </row>
    <row r="16" spans="1:22" ht="18" x14ac:dyDescent="0.35">
      <c r="A16" s="35" t="s">
        <v>8</v>
      </c>
      <c r="B16" s="35" t="s">
        <v>9</v>
      </c>
      <c r="C16" s="35" t="s">
        <v>10</v>
      </c>
      <c r="D16" s="35" t="s">
        <v>11</v>
      </c>
      <c r="E16" s="35" t="s">
        <v>12</v>
      </c>
      <c r="F16" s="35" t="s">
        <v>13</v>
      </c>
      <c r="G16" s="13"/>
      <c r="M16" s="9" t="s">
        <v>19</v>
      </c>
      <c r="N16" s="37">
        <f>SQRT(N15)</f>
        <v>8.0210833294373636</v>
      </c>
    </row>
    <row r="17" spans="1:9" ht="15.6" x14ac:dyDescent="0.3">
      <c r="A17" s="36">
        <f>B13</f>
        <v>16</v>
      </c>
      <c r="B17" s="36">
        <f>A17+$N$8</f>
        <v>20.399999999999999</v>
      </c>
      <c r="C17" s="10">
        <f>(A17+B17)/2</f>
        <v>18.2</v>
      </c>
      <c r="D17" s="12">
        <f>COUNTIFS($A$2:$J$11,"&gt;="&amp;A17,$A$2:$J$11,"&lt;"&amp;B17)</f>
        <v>7</v>
      </c>
      <c r="E17" s="36">
        <f>D17/$N$3</f>
        <v>7.0000000000000007E-2</v>
      </c>
      <c r="F17" s="11">
        <f>E17/$N$8</f>
        <v>1.5909090909090911E-2</v>
      </c>
      <c r="G17" s="14"/>
    </row>
    <row r="18" spans="1:9" ht="15.6" x14ac:dyDescent="0.3">
      <c r="A18" s="36">
        <f>A17+$N$8</f>
        <v>20.399999999999999</v>
      </c>
      <c r="B18" s="36">
        <f>A18+$N$8</f>
        <v>24.799999999999997</v>
      </c>
      <c r="C18" s="10">
        <f t="shared" ref="C18:C22" si="0">(A18+B18)/2</f>
        <v>22.599999999999998</v>
      </c>
      <c r="D18" s="12">
        <f t="shared" ref="D18:D22" si="1">COUNTIFS($A$2:$J$11,"&gt;="&amp;A18,$A$2:$J$11,"&lt;"&amp;B18)</f>
        <v>17</v>
      </c>
      <c r="E18" s="36">
        <f>D18/$N$3</f>
        <v>0.17</v>
      </c>
      <c r="F18" s="11">
        <f t="shared" ref="F18:F24" si="2">E18/$N$8</f>
        <v>3.8636363636363635E-2</v>
      </c>
      <c r="G18" s="14"/>
    </row>
    <row r="19" spans="1:9" ht="15.6" x14ac:dyDescent="0.3">
      <c r="A19" s="36">
        <f>A18+$N$8</f>
        <v>24.799999999999997</v>
      </c>
      <c r="B19" s="36">
        <f>A19+$N$8</f>
        <v>29.199999999999996</v>
      </c>
      <c r="C19" s="10">
        <f t="shared" si="0"/>
        <v>26.999999999999996</v>
      </c>
      <c r="D19" s="12">
        <f t="shared" si="1"/>
        <v>25</v>
      </c>
      <c r="E19" s="36">
        <f t="shared" ref="E19:E24" si="3">D19/$N$3</f>
        <v>0.25</v>
      </c>
      <c r="F19" s="11">
        <f t="shared" si="2"/>
        <v>5.6818181818181816E-2</v>
      </c>
      <c r="G19" s="14"/>
    </row>
    <row r="20" spans="1:9" ht="15.6" x14ac:dyDescent="0.3">
      <c r="A20" s="36">
        <f t="shared" ref="A20:A22" si="4">A19+$N$8</f>
        <v>29.199999999999996</v>
      </c>
      <c r="B20" s="36">
        <f t="shared" ref="B20:B22" si="5">A20+$N$8</f>
        <v>33.599999999999994</v>
      </c>
      <c r="C20" s="10">
        <f t="shared" si="0"/>
        <v>31.399999999999995</v>
      </c>
      <c r="D20" s="12">
        <f t="shared" si="1"/>
        <v>16</v>
      </c>
      <c r="E20" s="36">
        <f t="shared" si="3"/>
        <v>0.16</v>
      </c>
      <c r="F20" s="11">
        <f t="shared" si="2"/>
        <v>3.6363636363636362E-2</v>
      </c>
      <c r="G20" s="14"/>
    </row>
    <row r="21" spans="1:9" ht="15.6" x14ac:dyDescent="0.3">
      <c r="A21" s="36">
        <f t="shared" si="4"/>
        <v>33.599999999999994</v>
      </c>
      <c r="B21" s="36">
        <f t="shared" si="5"/>
        <v>37.999999999999993</v>
      </c>
      <c r="C21" s="10">
        <f t="shared" si="0"/>
        <v>35.799999999999997</v>
      </c>
      <c r="D21" s="12">
        <f t="shared" si="1"/>
        <v>13</v>
      </c>
      <c r="E21" s="36">
        <f t="shared" si="3"/>
        <v>0.13</v>
      </c>
      <c r="F21" s="11">
        <f t="shared" si="2"/>
        <v>2.9545454545454545E-2</v>
      </c>
      <c r="G21" s="14"/>
    </row>
    <row r="22" spans="1:9" ht="15.6" x14ac:dyDescent="0.3">
      <c r="A22" s="36">
        <f t="shared" si="4"/>
        <v>37.999999999999993</v>
      </c>
      <c r="B22" s="36">
        <f t="shared" si="5"/>
        <v>42.399999999999991</v>
      </c>
      <c r="C22" s="10">
        <f t="shared" si="0"/>
        <v>40.199999999999989</v>
      </c>
      <c r="D22" s="12">
        <f t="shared" si="1"/>
        <v>13</v>
      </c>
      <c r="E22" s="36">
        <f t="shared" si="3"/>
        <v>0.13</v>
      </c>
      <c r="F22" s="11">
        <f t="shared" si="2"/>
        <v>2.9545454545454545E-2</v>
      </c>
      <c r="G22" s="14"/>
    </row>
    <row r="23" spans="1:9" ht="15.6" x14ac:dyDescent="0.3">
      <c r="A23" s="36">
        <f>A22+$N$8</f>
        <v>42.399999999999991</v>
      </c>
      <c r="B23" s="36">
        <f>A23+$N$8</f>
        <v>46.79999999999999</v>
      </c>
      <c r="C23" s="10">
        <f>(A23+B23)/2</f>
        <v>44.599999999999994</v>
      </c>
      <c r="D23" s="12">
        <f>COUNTIFS($A$2:$J$11,"&gt;="&amp;A23,$A$2:$J$11,"&lt;="&amp;B23)</f>
        <v>5</v>
      </c>
      <c r="E23" s="36">
        <f t="shared" si="3"/>
        <v>0.05</v>
      </c>
      <c r="F23" s="11">
        <f t="shared" si="2"/>
        <v>1.1363636363636364E-2</v>
      </c>
      <c r="G23" s="14"/>
    </row>
    <row r="24" spans="1:9" ht="15.6" x14ac:dyDescent="0.3">
      <c r="A24" s="36">
        <f>A23+$N$8</f>
        <v>46.79999999999999</v>
      </c>
      <c r="B24" s="36">
        <f>A24+$N$8</f>
        <v>51.199999999999989</v>
      </c>
      <c r="C24" s="10">
        <f>(A24+B24)/2</f>
        <v>48.999999999999986</v>
      </c>
      <c r="D24" s="12">
        <f>COUNTIFS($A$2:$J$11,"&gt;="&amp;A24,$A$2:$J$11,"&lt;="&amp;B24)</f>
        <v>4</v>
      </c>
      <c r="E24" s="36">
        <f t="shared" si="3"/>
        <v>0.04</v>
      </c>
      <c r="F24" s="11">
        <f t="shared" si="2"/>
        <v>9.0909090909090905E-3</v>
      </c>
      <c r="G24" s="15"/>
    </row>
    <row r="25" spans="1:9" ht="15.6" x14ac:dyDescent="0.3">
      <c r="A25" s="18"/>
      <c r="B25" s="18"/>
      <c r="C25" s="18"/>
      <c r="D25" s="19">
        <f>SUM(D17:D24)</f>
        <v>100</v>
      </c>
      <c r="E25" s="20">
        <f>SUM(E17:E24)</f>
        <v>1</v>
      </c>
      <c r="F25" s="21">
        <f>E25/$N$8</f>
        <v>0.22727272727272727</v>
      </c>
    </row>
    <row r="26" spans="1:9" ht="17.399999999999999" x14ac:dyDescent="0.3">
      <c r="A26" s="70" t="s">
        <v>40</v>
      </c>
      <c r="B26" s="70"/>
      <c r="C26" s="70"/>
      <c r="D26" s="70"/>
      <c r="E26" s="70"/>
      <c r="F26" s="70"/>
      <c r="G26" s="70"/>
      <c r="H26" s="70"/>
      <c r="I26" s="70"/>
    </row>
    <row r="27" spans="1:9" ht="15.6" x14ac:dyDescent="0.3">
      <c r="A27" s="64" t="s">
        <v>8</v>
      </c>
      <c r="B27" s="64" t="s">
        <v>9</v>
      </c>
      <c r="C27" s="64" t="s">
        <v>10</v>
      </c>
      <c r="D27" s="64" t="s">
        <v>11</v>
      </c>
      <c r="E27" s="3"/>
      <c r="F27" s="3"/>
      <c r="G27" s="3"/>
    </row>
    <row r="28" spans="1:9" ht="15.6" x14ac:dyDescent="0.3">
      <c r="A28" s="36">
        <f>B13</f>
        <v>16</v>
      </c>
      <c r="B28" s="36">
        <f>A28+$N$8</f>
        <v>20.399999999999999</v>
      </c>
      <c r="C28" s="10">
        <f>(A28+B28)/2</f>
        <v>18.2</v>
      </c>
      <c r="D28" s="12">
        <f>COUNTIFS($A$2:$J$11,"&gt;="&amp;A28,$A$2:$J$11,"&lt;"&amp;B28)</f>
        <v>7</v>
      </c>
      <c r="E28" s="3"/>
      <c r="F28" s="62"/>
      <c r="G28" s="62"/>
    </row>
    <row r="29" spans="1:9" ht="15.6" x14ac:dyDescent="0.3">
      <c r="A29" s="36">
        <f>A28+$N$8</f>
        <v>20.399999999999999</v>
      </c>
      <c r="B29" s="36">
        <f>A29+$N$8</f>
        <v>24.799999999999997</v>
      </c>
      <c r="C29" s="10">
        <f t="shared" ref="C29:C34" si="6">(A29+B29)/2</f>
        <v>22.599999999999998</v>
      </c>
      <c r="D29" s="12">
        <f t="shared" ref="D29:D33" si="7">COUNTIFS($A$2:$J$11,"&gt;="&amp;A29,$A$2:$J$11,"&lt;"&amp;B29)</f>
        <v>17</v>
      </c>
      <c r="E29" s="3"/>
      <c r="F29" s="62"/>
      <c r="G29" s="62"/>
    </row>
    <row r="30" spans="1:9" ht="15.6" x14ac:dyDescent="0.3">
      <c r="A30" s="36">
        <f>A29+$N$8</f>
        <v>24.799999999999997</v>
      </c>
      <c r="B30" s="36">
        <f>A30+$N$8</f>
        <v>29.199999999999996</v>
      </c>
      <c r="C30" s="10">
        <f t="shared" si="6"/>
        <v>26.999999999999996</v>
      </c>
      <c r="D30" s="12">
        <f t="shared" si="7"/>
        <v>25</v>
      </c>
      <c r="E30" s="3"/>
      <c r="F30" s="62"/>
      <c r="G30" s="62"/>
    </row>
    <row r="31" spans="1:9" ht="15.6" x14ac:dyDescent="0.3">
      <c r="A31" s="36">
        <f t="shared" ref="A31:A34" si="8">A30+$N$8</f>
        <v>29.199999999999996</v>
      </c>
      <c r="B31" s="36">
        <f t="shared" ref="B31:B33" si="9">A31+$N$8</f>
        <v>33.599999999999994</v>
      </c>
      <c r="C31" s="10">
        <f t="shared" si="6"/>
        <v>31.399999999999995</v>
      </c>
      <c r="D31" s="12">
        <f t="shared" si="7"/>
        <v>16</v>
      </c>
      <c r="E31" s="3"/>
      <c r="F31" s="62"/>
      <c r="G31" s="62"/>
    </row>
    <row r="32" spans="1:9" ht="15.6" x14ac:dyDescent="0.3">
      <c r="A32" s="36">
        <f t="shared" si="8"/>
        <v>33.599999999999994</v>
      </c>
      <c r="B32" s="36">
        <f t="shared" si="9"/>
        <v>37.999999999999993</v>
      </c>
      <c r="C32" s="10">
        <f t="shared" si="6"/>
        <v>35.799999999999997</v>
      </c>
      <c r="D32" s="12">
        <f t="shared" si="7"/>
        <v>13</v>
      </c>
      <c r="E32" s="3"/>
      <c r="F32" s="62"/>
      <c r="G32" s="62"/>
    </row>
    <row r="33" spans="1:10" ht="15.6" x14ac:dyDescent="0.3">
      <c r="A33" s="36">
        <f t="shared" si="8"/>
        <v>37.999999999999993</v>
      </c>
      <c r="B33" s="36">
        <f t="shared" si="9"/>
        <v>42.399999999999991</v>
      </c>
      <c r="C33" s="10">
        <f t="shared" si="6"/>
        <v>40.199999999999989</v>
      </c>
      <c r="D33" s="12">
        <f t="shared" si="7"/>
        <v>13</v>
      </c>
      <c r="E33" s="3"/>
      <c r="F33" s="62"/>
      <c r="G33" s="62"/>
    </row>
    <row r="34" spans="1:10" ht="15.6" x14ac:dyDescent="0.3">
      <c r="A34" s="36">
        <f t="shared" si="8"/>
        <v>42.399999999999991</v>
      </c>
      <c r="B34" s="36">
        <f>A34+2*$N$8</f>
        <v>51.199999999999989</v>
      </c>
      <c r="C34" s="10">
        <f t="shared" si="6"/>
        <v>46.79999999999999</v>
      </c>
      <c r="D34" s="12">
        <f>COUNTIFS($A$2:$J$11,"&gt;="&amp;A34,$A$2:$J$11,"&lt;="&amp;B34)</f>
        <v>9</v>
      </c>
      <c r="E34" s="3"/>
      <c r="F34" s="62"/>
      <c r="G34" s="62"/>
    </row>
    <row r="35" spans="1:10" ht="15.6" x14ac:dyDescent="0.3">
      <c r="A35" s="3">
        <f>COUNT(A28:A34)</f>
        <v>7</v>
      </c>
      <c r="B35" s="3"/>
      <c r="C35" s="63"/>
      <c r="D35" s="3">
        <f>SUM(D28:D34)</f>
        <v>100</v>
      </c>
      <c r="E35" s="3"/>
    </row>
    <row r="37" spans="1:10" ht="18" thickBot="1" x14ac:dyDescent="0.35">
      <c r="A37" s="68" t="s">
        <v>20</v>
      </c>
      <c r="B37" s="68"/>
      <c r="C37" s="68"/>
      <c r="D37" s="68"/>
      <c r="E37" s="68"/>
      <c r="F37" s="68"/>
      <c r="G37" s="68"/>
      <c r="H37" s="68"/>
      <c r="I37" s="68"/>
      <c r="J37" s="15"/>
    </row>
    <row r="38" spans="1:10" ht="16.2" thickBot="1" x14ac:dyDescent="0.35">
      <c r="A38" s="26" t="s">
        <v>8</v>
      </c>
      <c r="B38" s="27" t="s">
        <v>9</v>
      </c>
      <c r="C38" s="27" t="s">
        <v>11</v>
      </c>
      <c r="D38" s="27" t="s">
        <v>21</v>
      </c>
      <c r="E38" s="27" t="s">
        <v>22</v>
      </c>
      <c r="F38" s="27" t="s">
        <v>28</v>
      </c>
      <c r="G38" s="28" t="s">
        <v>23</v>
      </c>
      <c r="H38" s="29" t="s">
        <v>25</v>
      </c>
      <c r="I38" s="30" t="s">
        <v>24</v>
      </c>
      <c r="J38" s="15"/>
    </row>
    <row r="39" spans="1:10" ht="15.6" x14ac:dyDescent="0.3">
      <c r="A39" s="32">
        <f>-1E+37</f>
        <v>-9.9999999999999995E+36</v>
      </c>
      <c r="B39" s="33">
        <f>B28</f>
        <v>20.399999999999999</v>
      </c>
      <c r="C39" s="33">
        <f>D28</f>
        <v>7</v>
      </c>
      <c r="D39" s="24">
        <f>_xlfn.NORM.DIST(B39,$N$11,$N$16,TRUE)</f>
        <v>9.3998041879202701E-2</v>
      </c>
      <c r="E39" s="24">
        <f>$N$3*D39</f>
        <v>9.3998041879202709</v>
      </c>
      <c r="F39" s="24">
        <f>C39-$N$3*D39</f>
        <v>-2.3998041879202709</v>
      </c>
      <c r="G39" s="24">
        <f>POWER(F39,2)</f>
        <v>5.7590601403596713</v>
      </c>
      <c r="H39" s="24">
        <f>G39/E39</f>
        <v>0.61267873513372384</v>
      </c>
      <c r="I39" s="25">
        <f>(POWER(C39,2))/E39</f>
        <v>5.2128745472134526</v>
      </c>
    </row>
    <row r="40" spans="1:10" ht="15.6" x14ac:dyDescent="0.3">
      <c r="A40" s="34">
        <f>A29</f>
        <v>20.399999999999999</v>
      </c>
      <c r="B40" s="33">
        <f t="shared" ref="B40:B44" si="10">B29</f>
        <v>24.799999999999997</v>
      </c>
      <c r="C40" s="33">
        <f t="shared" ref="C40:C45" si="11">D29</f>
        <v>17</v>
      </c>
      <c r="D40" s="22">
        <f>_xlfn.NORM.DIST(B40,$N$11,$N$16,TRUE)-_xlfn.NORM.DIST(A40,$N$11,$N$16,TRUE)</f>
        <v>0.12725266101389066</v>
      </c>
      <c r="E40" s="22">
        <f t="shared" ref="E40:E45" si="12">$N$3*D40</f>
        <v>12.725266101389066</v>
      </c>
      <c r="F40" s="22">
        <f t="shared" ref="F40:F45" si="13">C40-$N$3*D40</f>
        <v>4.2747338986109344</v>
      </c>
      <c r="G40" s="22">
        <f t="shared" ref="G40:G45" si="14">POWER(F40,2)</f>
        <v>18.27334990393344</v>
      </c>
      <c r="H40" s="22">
        <f>G40/E40</f>
        <v>1.4359896098313225</v>
      </c>
      <c r="I40" s="23">
        <f t="shared" ref="I40:I45" si="15">(POWER(C40,2))/E40</f>
        <v>22.710723508442257</v>
      </c>
    </row>
    <row r="41" spans="1:10" ht="15.6" x14ac:dyDescent="0.3">
      <c r="A41" s="34">
        <f t="shared" ref="A41:A45" si="16">A30</f>
        <v>24.799999999999997</v>
      </c>
      <c r="B41" s="33">
        <f t="shared" si="10"/>
        <v>29.199999999999996</v>
      </c>
      <c r="C41" s="33">
        <f t="shared" si="11"/>
        <v>25</v>
      </c>
      <c r="D41" s="22">
        <f t="shared" ref="D41:D45" si="17">_xlfn.NORM.DIST(B41,$N$11,$N$16,TRUE)-_xlfn.NORM.DIST(A41,$N$11,$N$16,TRUE)</f>
        <v>0.19191006834102972</v>
      </c>
      <c r="E41" s="22">
        <f t="shared" si="12"/>
        <v>19.191006834102971</v>
      </c>
      <c r="F41" s="22">
        <f t="shared" si="13"/>
        <v>5.8089931658970286</v>
      </c>
      <c r="G41" s="22">
        <f t="shared" si="14"/>
        <v>33.744401601438383</v>
      </c>
      <c r="H41" s="22">
        <f>G41/E41</f>
        <v>1.7583445148627435</v>
      </c>
      <c r="I41" s="23">
        <f t="shared" si="15"/>
        <v>32.567337680759771</v>
      </c>
    </row>
    <row r="42" spans="1:10" ht="15.6" x14ac:dyDescent="0.3">
      <c r="A42" s="34">
        <f t="shared" si="16"/>
        <v>29.199999999999996</v>
      </c>
      <c r="B42" s="33">
        <f t="shared" si="10"/>
        <v>33.599999999999994</v>
      </c>
      <c r="C42" s="33">
        <f t="shared" si="11"/>
        <v>16</v>
      </c>
      <c r="D42" s="22">
        <f t="shared" si="17"/>
        <v>0.21581149601508787</v>
      </c>
      <c r="E42" s="22">
        <f t="shared" si="12"/>
        <v>21.581149601508788</v>
      </c>
      <c r="F42" s="22">
        <f t="shared" si="13"/>
        <v>-5.5811496015087876</v>
      </c>
      <c r="G42" s="22">
        <f t="shared" si="14"/>
        <v>31.149230874421697</v>
      </c>
      <c r="H42" s="22">
        <f t="shared" ref="H42:H45" si="18">G42/E42</f>
        <v>1.4433536419322159</v>
      </c>
      <c r="I42" s="23">
        <f t="shared" si="15"/>
        <v>11.862204040423428</v>
      </c>
    </row>
    <row r="43" spans="1:10" ht="15.6" x14ac:dyDescent="0.3">
      <c r="A43" s="34">
        <f t="shared" si="16"/>
        <v>33.599999999999994</v>
      </c>
      <c r="B43" s="33">
        <f t="shared" si="10"/>
        <v>37.999999999999993</v>
      </c>
      <c r="C43" s="33">
        <f t="shared" si="11"/>
        <v>13</v>
      </c>
      <c r="D43" s="22">
        <f t="shared" si="17"/>
        <v>0.18097091303385504</v>
      </c>
      <c r="E43" s="22">
        <f t="shared" si="12"/>
        <v>18.097091303385504</v>
      </c>
      <c r="F43" s="22">
        <f t="shared" si="13"/>
        <v>-5.0970913033855041</v>
      </c>
      <c r="G43" s="22">
        <f t="shared" si="14"/>
        <v>25.980339755048139</v>
      </c>
      <c r="H43" s="22">
        <f t="shared" si="18"/>
        <v>1.4356085914308163</v>
      </c>
      <c r="I43" s="23">
        <f t="shared" si="15"/>
        <v>9.3385172880453116</v>
      </c>
    </row>
    <row r="44" spans="1:10" ht="15.6" x14ac:dyDescent="0.3">
      <c r="A44" s="34">
        <f t="shared" si="16"/>
        <v>37.999999999999993</v>
      </c>
      <c r="B44" s="33">
        <f t="shared" si="10"/>
        <v>42.399999999999991</v>
      </c>
      <c r="C44" s="33">
        <f t="shared" si="11"/>
        <v>13</v>
      </c>
      <c r="D44" s="22">
        <f t="shared" si="17"/>
        <v>0.11315746303511565</v>
      </c>
      <c r="E44" s="22">
        <f t="shared" si="12"/>
        <v>11.315746303511565</v>
      </c>
      <c r="F44" s="22">
        <f t="shared" si="13"/>
        <v>1.6842536964884349</v>
      </c>
      <c r="G44" s="22">
        <f t="shared" si="14"/>
        <v>2.8367105141349569</v>
      </c>
      <c r="H44" s="22">
        <f t="shared" si="18"/>
        <v>0.25068700181574882</v>
      </c>
      <c r="I44" s="23">
        <f t="shared" si="15"/>
        <v>14.934940698304183</v>
      </c>
    </row>
    <row r="45" spans="1:10" ht="15.6" x14ac:dyDescent="0.3">
      <c r="A45" s="34">
        <f t="shared" si="16"/>
        <v>42.399999999999991</v>
      </c>
      <c r="B45" s="39">
        <v>10000000000</v>
      </c>
      <c r="C45" s="33">
        <f t="shared" si="11"/>
        <v>9</v>
      </c>
      <c r="D45" s="40">
        <f t="shared" si="17"/>
        <v>7.6899356681818354E-2</v>
      </c>
      <c r="E45" s="40">
        <f t="shared" si="12"/>
        <v>7.6899356681818354</v>
      </c>
      <c r="F45" s="40">
        <f t="shared" si="13"/>
        <v>1.3100643318181646</v>
      </c>
      <c r="G45" s="40">
        <f t="shared" si="14"/>
        <v>1.7162685535021742</v>
      </c>
      <c r="H45" s="40">
        <f t="shared" si="18"/>
        <v>0.22318373359135774</v>
      </c>
      <c r="I45" s="41">
        <f t="shared" si="15"/>
        <v>10.533248065409522</v>
      </c>
    </row>
    <row r="46" spans="1:10" ht="16.2" x14ac:dyDescent="0.3">
      <c r="A46" s="42" t="s">
        <v>27</v>
      </c>
      <c r="B46" s="43"/>
      <c r="C46" s="44">
        <f>SUM(C39:C45)</f>
        <v>100</v>
      </c>
      <c r="D46" s="42">
        <f>SUM(D39:D45)</f>
        <v>1</v>
      </c>
      <c r="E46" s="42">
        <f>SUM(E39:E45)</f>
        <v>99.999999999999986</v>
      </c>
      <c r="F46" s="43"/>
      <c r="G46" s="45" t="s">
        <v>29</v>
      </c>
      <c r="H46" s="45">
        <f>SUM(H39:H45)</f>
        <v>7.1598458285979287</v>
      </c>
      <c r="I46" s="43">
        <f>SUM(I39:I45)</f>
        <v>107.15984582859792</v>
      </c>
    </row>
    <row r="47" spans="1:10" x14ac:dyDescent="0.3">
      <c r="A47" s="58"/>
      <c r="B47" s="58"/>
      <c r="C47" s="58"/>
      <c r="D47" s="42" t="s">
        <v>31</v>
      </c>
      <c r="E47" s="42">
        <f>A35-2-1</f>
        <v>4</v>
      </c>
      <c r="F47" s="43"/>
      <c r="G47" s="46" t="s">
        <v>30</v>
      </c>
      <c r="H47" s="46">
        <f>_xlfn.CHISQ.INV.RT(0.05,E47)</f>
        <v>9.4877290367811575</v>
      </c>
      <c r="I47" s="15"/>
    </row>
    <row r="48" spans="1:10" x14ac:dyDescent="0.3">
      <c r="A48" s="58"/>
      <c r="B48" s="58"/>
      <c r="C48" s="58"/>
      <c r="I48" s="15"/>
    </row>
    <row r="50" spans="1:6" x14ac:dyDescent="0.3">
      <c r="B50">
        <v>0</v>
      </c>
      <c r="C50" t="s">
        <v>35</v>
      </c>
      <c r="D50" s="48">
        <f>C17</f>
        <v>18.2</v>
      </c>
    </row>
    <row r="51" spans="1:6" x14ac:dyDescent="0.3">
      <c r="B51">
        <f>E17</f>
        <v>7.0000000000000007E-2</v>
      </c>
      <c r="C51" t="s">
        <v>36</v>
      </c>
      <c r="D51" s="48">
        <f t="shared" ref="D51:D58" si="19">C17</f>
        <v>18.2</v>
      </c>
      <c r="E51" t="s">
        <v>37</v>
      </c>
      <c r="F51">
        <f>D52</f>
        <v>22.599999999999998</v>
      </c>
    </row>
    <row r="52" spans="1:6" x14ac:dyDescent="0.3">
      <c r="B52">
        <f t="shared" ref="B52:B58" si="20">E18+B51</f>
        <v>0.24000000000000002</v>
      </c>
      <c r="C52" t="s">
        <v>36</v>
      </c>
      <c r="D52" s="48">
        <f t="shared" si="19"/>
        <v>22.599999999999998</v>
      </c>
      <c r="E52" t="s">
        <v>37</v>
      </c>
      <c r="F52">
        <f t="shared" ref="F52:F57" si="21">D53</f>
        <v>26.999999999999996</v>
      </c>
    </row>
    <row r="53" spans="1:6" x14ac:dyDescent="0.3">
      <c r="B53">
        <f t="shared" si="20"/>
        <v>0.49</v>
      </c>
      <c r="C53" t="s">
        <v>36</v>
      </c>
      <c r="D53" s="48">
        <f t="shared" si="19"/>
        <v>26.999999999999996</v>
      </c>
      <c r="E53" t="s">
        <v>37</v>
      </c>
      <c r="F53">
        <f t="shared" si="21"/>
        <v>31.399999999999995</v>
      </c>
    </row>
    <row r="54" spans="1:6" x14ac:dyDescent="0.3">
      <c r="A54" s="47" t="s">
        <v>38</v>
      </c>
      <c r="B54">
        <f t="shared" si="20"/>
        <v>0.65</v>
      </c>
      <c r="C54" t="s">
        <v>36</v>
      </c>
      <c r="D54" s="48">
        <f t="shared" si="19"/>
        <v>31.399999999999995</v>
      </c>
      <c r="E54" t="s">
        <v>37</v>
      </c>
      <c r="F54">
        <f t="shared" si="21"/>
        <v>35.799999999999997</v>
      </c>
    </row>
    <row r="55" spans="1:6" x14ac:dyDescent="0.3">
      <c r="B55">
        <f t="shared" si="20"/>
        <v>0.78</v>
      </c>
      <c r="C55" t="s">
        <v>36</v>
      </c>
      <c r="D55" s="48">
        <f t="shared" si="19"/>
        <v>35.799999999999997</v>
      </c>
      <c r="E55" t="s">
        <v>37</v>
      </c>
      <c r="F55">
        <f t="shared" si="21"/>
        <v>40.199999999999989</v>
      </c>
    </row>
    <row r="56" spans="1:6" x14ac:dyDescent="0.3">
      <c r="B56">
        <f t="shared" si="20"/>
        <v>0.91</v>
      </c>
      <c r="C56" t="s">
        <v>36</v>
      </c>
      <c r="D56" s="48">
        <f t="shared" si="19"/>
        <v>40.199999999999989</v>
      </c>
      <c r="E56" t="s">
        <v>37</v>
      </c>
      <c r="F56">
        <f t="shared" si="21"/>
        <v>44.599999999999994</v>
      </c>
    </row>
    <row r="57" spans="1:6" x14ac:dyDescent="0.3">
      <c r="B57">
        <f t="shared" si="20"/>
        <v>0.96000000000000008</v>
      </c>
      <c r="C57" t="s">
        <v>36</v>
      </c>
      <c r="D57" s="48">
        <f t="shared" si="19"/>
        <v>44.599999999999994</v>
      </c>
      <c r="E57" t="s">
        <v>37</v>
      </c>
      <c r="F57">
        <f t="shared" si="21"/>
        <v>48.999999999999986</v>
      </c>
    </row>
    <row r="58" spans="1:6" x14ac:dyDescent="0.3">
      <c r="B58">
        <f t="shared" si="20"/>
        <v>1</v>
      </c>
      <c r="C58" t="s">
        <v>39</v>
      </c>
      <c r="D58" s="48">
        <f t="shared" si="19"/>
        <v>48.999999999999986</v>
      </c>
    </row>
    <row r="62" spans="1:6" x14ac:dyDescent="0.3">
      <c r="A62" s="65" t="s">
        <v>41</v>
      </c>
      <c r="B62" s="65"/>
    </row>
    <row r="64" spans="1:6" x14ac:dyDescent="0.3">
      <c r="A64">
        <v>0</v>
      </c>
      <c r="B64" s="48">
        <f>D50</f>
        <v>18.2</v>
      </c>
    </row>
    <row r="65" spans="1:10" x14ac:dyDescent="0.3">
      <c r="A65">
        <v>0</v>
      </c>
      <c r="B65">
        <v>0</v>
      </c>
    </row>
    <row r="67" spans="1:10" x14ac:dyDescent="0.3">
      <c r="A67" s="48">
        <f>D51</f>
        <v>18.2</v>
      </c>
      <c r="B67">
        <f>F51</f>
        <v>22.599999999999998</v>
      </c>
    </row>
    <row r="68" spans="1:10" x14ac:dyDescent="0.3">
      <c r="A68">
        <f>$B$51</f>
        <v>7.0000000000000007E-2</v>
      </c>
      <c r="B68">
        <f>$B$51</f>
        <v>7.0000000000000007E-2</v>
      </c>
    </row>
    <row r="69" spans="1:10" x14ac:dyDescent="0.3">
      <c r="J69" s="38"/>
    </row>
    <row r="70" spans="1:10" x14ac:dyDescent="0.3">
      <c r="A70" s="48">
        <f>D52</f>
        <v>22.599999999999998</v>
      </c>
      <c r="B70">
        <f>F52</f>
        <v>26.999999999999996</v>
      </c>
    </row>
    <row r="71" spans="1:10" x14ac:dyDescent="0.3">
      <c r="A71">
        <f>B52</f>
        <v>0.24000000000000002</v>
      </c>
      <c r="B71">
        <f>B52</f>
        <v>0.24000000000000002</v>
      </c>
    </row>
    <row r="73" spans="1:10" x14ac:dyDescent="0.3">
      <c r="A73" s="48">
        <f>D53</f>
        <v>26.999999999999996</v>
      </c>
      <c r="B73">
        <f>F53</f>
        <v>31.399999999999995</v>
      </c>
    </row>
    <row r="74" spans="1:10" x14ac:dyDescent="0.3">
      <c r="A74">
        <f>B53</f>
        <v>0.49</v>
      </c>
      <c r="B74">
        <f>B53</f>
        <v>0.49</v>
      </c>
    </row>
    <row r="76" spans="1:10" x14ac:dyDescent="0.3">
      <c r="A76" s="48">
        <f>D54</f>
        <v>31.399999999999995</v>
      </c>
      <c r="B76">
        <f>F54</f>
        <v>35.799999999999997</v>
      </c>
    </row>
    <row r="77" spans="1:10" x14ac:dyDescent="0.3">
      <c r="A77">
        <f>B54</f>
        <v>0.65</v>
      </c>
      <c r="B77">
        <f>B54</f>
        <v>0.65</v>
      </c>
    </row>
    <row r="79" spans="1:10" x14ac:dyDescent="0.3">
      <c r="A79" s="48">
        <f>D55</f>
        <v>35.799999999999997</v>
      </c>
      <c r="B79">
        <f>F55</f>
        <v>40.199999999999989</v>
      </c>
    </row>
    <row r="80" spans="1:10" x14ac:dyDescent="0.3">
      <c r="A80">
        <f>B55</f>
        <v>0.78</v>
      </c>
      <c r="B80">
        <f>B55</f>
        <v>0.78</v>
      </c>
    </row>
    <row r="82" spans="1:6" x14ac:dyDescent="0.3">
      <c r="A82" s="48">
        <f>D56</f>
        <v>40.199999999999989</v>
      </c>
      <c r="B82">
        <f>F56</f>
        <v>44.599999999999994</v>
      </c>
    </row>
    <row r="83" spans="1:6" x14ac:dyDescent="0.3">
      <c r="A83">
        <f>B56</f>
        <v>0.91</v>
      </c>
      <c r="B83">
        <f>B56</f>
        <v>0.91</v>
      </c>
    </row>
    <row r="85" spans="1:6" x14ac:dyDescent="0.3">
      <c r="A85" s="48">
        <f>D57</f>
        <v>44.599999999999994</v>
      </c>
      <c r="B85">
        <f>F57</f>
        <v>48.999999999999986</v>
      </c>
    </row>
    <row r="86" spans="1:6" x14ac:dyDescent="0.3">
      <c r="A86">
        <f>B57</f>
        <v>0.96000000000000008</v>
      </c>
      <c r="B86">
        <f>B57</f>
        <v>0.96000000000000008</v>
      </c>
    </row>
    <row r="87" spans="1:6" ht="15.6" x14ac:dyDescent="0.3">
      <c r="F87" s="13"/>
    </row>
    <row r="88" spans="1:6" ht="15.6" x14ac:dyDescent="0.3">
      <c r="A88" s="48">
        <f>D58</f>
        <v>48.999999999999986</v>
      </c>
      <c r="B88">
        <v>55</v>
      </c>
      <c r="F88" s="13"/>
    </row>
    <row r="89" spans="1:6" ht="15.6" x14ac:dyDescent="0.3">
      <c r="A89">
        <f>B58</f>
        <v>1</v>
      </c>
      <c r="B89">
        <f>B58</f>
        <v>1</v>
      </c>
      <c r="F89" s="13"/>
    </row>
    <row r="90" spans="1:6" ht="15.6" x14ac:dyDescent="0.3">
      <c r="F90" s="13"/>
    </row>
    <row r="91" spans="1:6" ht="15.6" x14ac:dyDescent="0.3">
      <c r="F91" s="13"/>
    </row>
    <row r="92" spans="1:6" ht="15.6" x14ac:dyDescent="0.3">
      <c r="F92" s="13"/>
    </row>
    <row r="93" spans="1:6" ht="15.6" x14ac:dyDescent="0.3">
      <c r="F93" s="13"/>
    </row>
    <row r="94" spans="1:6" ht="15.6" x14ac:dyDescent="0.3">
      <c r="F94" s="13"/>
    </row>
    <row r="95" spans="1:6" ht="15.6" x14ac:dyDescent="0.3">
      <c r="F95" s="3"/>
    </row>
  </sheetData>
  <mergeCells count="6">
    <mergeCell ref="A62:B62"/>
    <mergeCell ref="A15:F15"/>
    <mergeCell ref="A1:B1"/>
    <mergeCell ref="A37:I37"/>
    <mergeCell ref="D1:F1"/>
    <mergeCell ref="A26:I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2024-12-23T14:08:15Z</dcterms:modified>
</cp:coreProperties>
</file>