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8C694628-A4D0-4243-A17D-D8F6DD788BC2}" xr6:coauthVersionLast="47" xr6:coauthVersionMax="47" xr10:uidLastSave="{00000000-0000-0000-0000-000000000000}"/>
  <bookViews>
    <workbookView xWindow="10080" yWindow="4020" windowWidth="14860" windowHeight="1274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2" l="1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<sst xmlns="http://schemas.openxmlformats.org/spreadsheetml/2006/main" count="7" uniqueCount="6">
  <si>
    <t>U-3 US Unemployment Rate Total in Labor Force Seasonally Adjusted</t>
  </si>
  <si>
    <t>US Employees on Nonfarm Payrolls Total SA</t>
  </si>
  <si>
    <t>US Personal Income MoM SA</t>
  </si>
  <si>
    <t>Nonagricultural Industries Usually Part Time Economic Reasons</t>
  </si>
  <si>
    <t>Conference Board Employment Trends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</si>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</sst>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0" fontId="0" fillId="0" borderId="0" xfId="0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/>
  </sheetViews>
  <sheetFormatPr baseColWidth="10" defaultColWidth="8.83203125" defaultRowHeight="15" x14ac:dyDescent="0.2"/>
  <cols>
    <col min="1" max="1" width="16" bestFit="1" customWidth="1"/>
    <col min="2" max="2" width="9.1640625" bestFit="1" customWidth="1"/>
    <col min="3" max="3" width="10.83203125" customWidth="1"/>
    <col min="4" max="7" width="9.1640625" bestFit="1" customWidth="1"/>
  </cols>
  <sheetData>
    <row r="1" spans="1:7" s="2" customFormat="1" ht="128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</row>
    <row r="2" spans="1:7" x14ac:dyDescent="0.2">
      <c r="A2" s="1">
        <v>45412</v>
      </c>
      <c r="B2">
        <f>3.9</f>
        <v>3.9</v>
      </c>
      <c r="C2">
        <f>158286</f>
        <v>158286</v>
      </c>
      <c r="D2" t="e">
        <f>NA()</f>
        <v>#N/A</v>
      </c>
      <c r="E2">
        <f>2996</f>
        <v>2996</v>
      </c>
      <c r="F2">
        <f>111.2</f>
        <v>111.2</v>
      </c>
      <c r="G2">
        <f>3.9</f>
        <v>3.9</v>
      </c>
    </row>
    <row r="3" spans="1:7" x14ac:dyDescent="0.2">
      <c r="A3" s="1">
        <v>45382</v>
      </c>
      <c r="B3">
        <f>3.8</f>
        <v>3.8</v>
      </c>
      <c r="C3">
        <f>158111</f>
        <v>158111</v>
      </c>
      <c r="D3">
        <f>0.5</f>
        <v>0.5</v>
      </c>
      <c r="E3">
        <f>2985</f>
        <v>2985</v>
      </c>
      <c r="F3">
        <f>112.2</f>
        <v>112.2</v>
      </c>
      <c r="G3">
        <f>3.8</f>
        <v>3.8</v>
      </c>
    </row>
    <row r="4" spans="1:7" x14ac:dyDescent="0.2">
      <c r="A4" s="1">
        <v>45351</v>
      </c>
      <c r="B4">
        <f>3.9</f>
        <v>3.9</v>
      </c>
      <c r="C4">
        <f>157796</f>
        <v>157796</v>
      </c>
      <c r="D4">
        <f>0.3</f>
        <v>0.3</v>
      </c>
      <c r="E4">
        <f>2970</f>
        <v>2970</v>
      </c>
      <c r="F4">
        <f>111.9</f>
        <v>111.9</v>
      </c>
      <c r="G4">
        <f>3.9</f>
        <v>3.9</v>
      </c>
    </row>
    <row r="5" spans="1:7" x14ac:dyDescent="0.2">
      <c r="A5" s="1">
        <v>45322</v>
      </c>
      <c r="B5">
        <f>3.7</f>
        <v>3.7</v>
      </c>
      <c r="C5">
        <f>157560</f>
        <v>157560</v>
      </c>
      <c r="D5">
        <f>1</f>
        <v>1</v>
      </c>
      <c r="E5">
        <f>3096</f>
        <v>3096</v>
      </c>
      <c r="F5">
        <f>112.5</f>
        <v>112.5</v>
      </c>
      <c r="G5">
        <f>3.7</f>
        <v>3.7</v>
      </c>
    </row>
    <row r="6" spans="1:7" x14ac:dyDescent="0.2">
      <c r="A6" s="1">
        <v>45291</v>
      </c>
      <c r="B6">
        <f>3.7</f>
        <v>3.7</v>
      </c>
      <c r="C6">
        <f>157304</f>
        <v>157304</v>
      </c>
      <c r="D6">
        <f>0.3</f>
        <v>0.3</v>
      </c>
      <c r="E6">
        <f>2710</f>
        <v>2710</v>
      </c>
      <c r="F6">
        <f>113</f>
        <v>113</v>
      </c>
      <c r="G6">
        <f>3.7</f>
        <v>3.7</v>
      </c>
    </row>
    <row r="7" spans="1:7" x14ac:dyDescent="0.2">
      <c r="A7" s="1">
        <v>45260</v>
      </c>
      <c r="B7">
        <f>3.7</f>
        <v>3.7</v>
      </c>
      <c r="C7">
        <f>157014</f>
        <v>157014</v>
      </c>
      <c r="D7">
        <f>0.4</f>
        <v>0.4</v>
      </c>
      <c r="E7">
        <f>2594</f>
        <v>2594</v>
      </c>
      <c r="F7">
        <f>112.2</f>
        <v>112.2</v>
      </c>
      <c r="G7">
        <f>3.7</f>
        <v>3.7</v>
      </c>
    </row>
    <row r="8" spans="1:7" x14ac:dyDescent="0.2">
      <c r="A8" s="1">
        <v>45230</v>
      </c>
      <c r="B8">
        <f>3.8</f>
        <v>3.8</v>
      </c>
      <c r="C8">
        <f>156832</f>
        <v>156832</v>
      </c>
      <c r="D8">
        <f>0.2</f>
        <v>0.2</v>
      </c>
      <c r="E8">
        <f>2698</f>
        <v>2698</v>
      </c>
      <c r="F8">
        <f>112.2</f>
        <v>112.2</v>
      </c>
      <c r="G8">
        <f>3.8</f>
        <v>3.8</v>
      </c>
    </row>
    <row r="9" spans="1:7" x14ac:dyDescent="0.2">
      <c r="A9" s="1">
        <v>45199</v>
      </c>
      <c r="B9">
        <f>3.8</f>
        <v>3.8</v>
      </c>
      <c r="C9">
        <f>156667</f>
        <v>156667</v>
      </c>
      <c r="D9">
        <f>0.4</f>
        <v>0.4</v>
      </c>
      <c r="E9">
        <f>2529</f>
        <v>2529</v>
      </c>
      <c r="F9">
        <f>113.5</f>
        <v>113.5</v>
      </c>
      <c r="G9">
        <f>3.8</f>
        <v>3.8</v>
      </c>
    </row>
    <row r="10" spans="1:7" x14ac:dyDescent="0.2">
      <c r="A10" s="1">
        <v>45169</v>
      </c>
      <c r="B10">
        <f>3.8</f>
        <v>3.8</v>
      </c>
      <c r="C10">
        <f>156421</f>
        <v>156421</v>
      </c>
      <c r="D10">
        <f>0.5</f>
        <v>0.5</v>
      </c>
      <c r="E10">
        <f>2556</f>
        <v>2556</v>
      </c>
      <c r="F10">
        <f>112.9</f>
        <v>112.9</v>
      </c>
      <c r="G10">
        <f>3.8</f>
        <v>3.8</v>
      </c>
    </row>
    <row r="11" spans="1:7" x14ac:dyDescent="0.2">
      <c r="A11" s="1">
        <v>45138</v>
      </c>
      <c r="B11">
        <f>3.5</f>
        <v>3.5</v>
      </c>
      <c r="C11">
        <f>156211</f>
        <v>156211</v>
      </c>
      <c r="D11">
        <f>0.3</f>
        <v>0.3</v>
      </c>
      <c r="E11">
        <f>2696</f>
        <v>2696</v>
      </c>
      <c r="F11">
        <f>114.1</f>
        <v>114.1</v>
      </c>
      <c r="G11">
        <f>3.5</f>
        <v>3.5</v>
      </c>
    </row>
    <row r="12" spans="1:7" x14ac:dyDescent="0.2">
      <c r="A12" s="1">
        <v>45107</v>
      </c>
      <c r="B12">
        <f>3.6</f>
        <v>3.6</v>
      </c>
      <c r="C12">
        <f>156027</f>
        <v>156027</v>
      </c>
      <c r="D12">
        <f>0.2</f>
        <v>0.2</v>
      </c>
      <c r="E12">
        <f>2671</f>
        <v>2671</v>
      </c>
      <c r="F12">
        <f>112.7</f>
        <v>112.7</v>
      </c>
      <c r="G12">
        <f>3.6</f>
        <v>3.6</v>
      </c>
    </row>
    <row r="13" spans="1:7" x14ac:dyDescent="0.2">
      <c r="A13" s="1">
        <v>45077</v>
      </c>
      <c r="B13">
        <f>3.7</f>
        <v>3.7</v>
      </c>
      <c r="C13">
        <f>155787</f>
        <v>155787</v>
      </c>
      <c r="D13">
        <f>0.3</f>
        <v>0.3</v>
      </c>
      <c r="E13">
        <f>2453</f>
        <v>2453</v>
      </c>
      <c r="F13">
        <f>114.7</f>
        <v>114.7</v>
      </c>
      <c r="G13">
        <f>3.7</f>
        <v>3.7</v>
      </c>
    </row>
    <row r="14" spans="1:7" x14ac:dyDescent="0.2">
      <c r="A14" s="1">
        <v>45046</v>
      </c>
      <c r="B14">
        <f>3.4</f>
        <v>3.4</v>
      </c>
      <c r="C14">
        <f>155484</f>
        <v>155484</v>
      </c>
      <c r="D14">
        <f>0.2</f>
        <v>0.2</v>
      </c>
      <c r="E14">
        <f>2426</f>
        <v>2426</v>
      </c>
      <c r="F14">
        <f>115.8</f>
        <v>115.8</v>
      </c>
      <c r="G14">
        <f>3.4</f>
        <v>3.4</v>
      </c>
    </row>
    <row r="15" spans="1:7" x14ac:dyDescent="0.2">
      <c r="A15" s="1">
        <v>45016</v>
      </c>
      <c r="B15">
        <f>3.5</f>
        <v>3.5</v>
      </c>
      <c r="C15">
        <f>155206</f>
        <v>155206</v>
      </c>
      <c r="D15">
        <f>0.5</f>
        <v>0.5</v>
      </c>
      <c r="E15">
        <f>2766</f>
        <v>2766</v>
      </c>
      <c r="F15">
        <f>114.6</f>
        <v>114.6</v>
      </c>
      <c r="G15">
        <f>3.5</f>
        <v>3.5</v>
      </c>
    </row>
    <row r="16" spans="1:7" x14ac:dyDescent="0.2">
      <c r="A16" s="1">
        <v>44985</v>
      </c>
      <c r="B16">
        <f>3.6</f>
        <v>3.6</v>
      </c>
      <c r="C16">
        <f>155060</f>
        <v>155060</v>
      </c>
      <c r="D16">
        <f>0.5</f>
        <v>0.5</v>
      </c>
      <c r="E16">
        <f>2537</f>
        <v>2537</v>
      </c>
      <c r="F16">
        <f>116.2</f>
        <v>116.2</v>
      </c>
      <c r="G16">
        <f>3.6</f>
        <v>3.6</v>
      </c>
    </row>
    <row r="17" spans="1:7" x14ac:dyDescent="0.2">
      <c r="A17" s="1">
        <v>44957</v>
      </c>
      <c r="B17">
        <f>3.4</f>
        <v>3.4</v>
      </c>
      <c r="C17">
        <f>154773</f>
        <v>154773</v>
      </c>
      <c r="D17">
        <f>1</f>
        <v>1</v>
      </c>
      <c r="E17">
        <f>2669</f>
        <v>2669</v>
      </c>
      <c r="F17">
        <f>116.8</f>
        <v>116.8</v>
      </c>
      <c r="G17">
        <f>3.4</f>
        <v>3.4</v>
      </c>
    </row>
    <row r="18" spans="1:7" x14ac:dyDescent="0.2">
      <c r="A18" s="1">
        <v>44926</v>
      </c>
      <c r="B18">
        <f>3.5</f>
        <v>3.5</v>
      </c>
      <c r="C18">
        <f>154291</f>
        <v>154291</v>
      </c>
      <c r="D18">
        <f>0.2</f>
        <v>0.2</v>
      </c>
      <c r="E18">
        <f>2481</f>
        <v>2481</v>
      </c>
      <c r="F18">
        <f>116.1</f>
        <v>116.1</v>
      </c>
      <c r="G18">
        <f>3.5</f>
        <v>3.5</v>
      </c>
    </row>
    <row r="19" spans="1:7" x14ac:dyDescent="0.2">
      <c r="A19" s="1">
        <v>44895</v>
      </c>
      <c r="B19">
        <f>3.6</f>
        <v>3.6</v>
      </c>
      <c r="C19">
        <f>154155</f>
        <v>154155</v>
      </c>
      <c r="D19">
        <f>0.1</f>
        <v>0.1</v>
      </c>
      <c r="E19">
        <f>2250</f>
        <v>2250</v>
      </c>
      <c r="F19">
        <f>116.1</f>
        <v>116.1</v>
      </c>
      <c r="G19">
        <f>3.6</f>
        <v>3.6</v>
      </c>
    </row>
    <row r="20" spans="1:7" x14ac:dyDescent="0.2">
      <c r="A20" s="1">
        <v>44865</v>
      </c>
      <c r="B20">
        <f>3.6</f>
        <v>3.6</v>
      </c>
      <c r="C20">
        <f>153897</f>
        <v>153897</v>
      </c>
      <c r="D20">
        <f>0.5</f>
        <v>0.5</v>
      </c>
      <c r="E20">
        <f>2245</f>
        <v>2245</v>
      </c>
      <c r="F20">
        <f>117.4</f>
        <v>117.4</v>
      </c>
      <c r="G20">
        <f>3.6</f>
        <v>3.6</v>
      </c>
    </row>
    <row r="21" spans="1:7" x14ac:dyDescent="0.2">
      <c r="A21" s="1">
        <v>44834</v>
      </c>
      <c r="B21">
        <f>3.5</f>
        <v>3.5</v>
      </c>
      <c r="C21">
        <f>153536</f>
        <v>153536</v>
      </c>
      <c r="D21">
        <f>0.4</f>
        <v>0.4</v>
      </c>
      <c r="E21">
        <f>2387</f>
        <v>2387</v>
      </c>
      <c r="F21">
        <f>118.3</f>
        <v>118.3</v>
      </c>
      <c r="G21">
        <f>3.5</f>
        <v>3.5</v>
      </c>
    </row>
    <row r="22" spans="1:7" x14ac:dyDescent="0.2">
      <c r="A22" s="1">
        <v>44804</v>
      </c>
      <c r="B22">
        <f>3.6</f>
        <v>3.6</v>
      </c>
      <c r="C22">
        <f>153281</f>
        <v>153281</v>
      </c>
      <c r="D22">
        <f>0.5</f>
        <v>0.5</v>
      </c>
      <c r="E22">
        <f>2506</f>
        <v>2506</v>
      </c>
      <c r="F22">
        <f>116.9</f>
        <v>116.9</v>
      </c>
      <c r="G22">
        <f>3.6</f>
        <v>3.6</v>
      </c>
    </row>
    <row r="23" spans="1:7" x14ac:dyDescent="0.2">
      <c r="A23" s="1">
        <v>44773</v>
      </c>
      <c r="B23">
        <f>3.5</f>
        <v>3.5</v>
      </c>
      <c r="C23">
        <f>153038</f>
        <v>153038</v>
      </c>
      <c r="D23">
        <f>0.8</f>
        <v>0.8</v>
      </c>
      <c r="E23">
        <f>2520</f>
        <v>2520</v>
      </c>
      <c r="F23">
        <f>117.3</f>
        <v>117.3</v>
      </c>
      <c r="G23">
        <f>3.5</f>
        <v>3.5</v>
      </c>
    </row>
    <row r="24" spans="1:7" x14ac:dyDescent="0.2">
      <c r="A24" s="1">
        <v>44742</v>
      </c>
      <c r="B24">
        <f>3.6</f>
        <v>3.6</v>
      </c>
      <c r="C24">
        <f>152348</f>
        <v>152348</v>
      </c>
      <c r="D24">
        <f>0.4</f>
        <v>0.4</v>
      </c>
      <c r="E24">
        <f>2355</f>
        <v>2355</v>
      </c>
      <c r="F24">
        <f>118</f>
        <v>118</v>
      </c>
      <c r="G24">
        <f>3.6</f>
        <v>3.6</v>
      </c>
    </row>
    <row r="25" spans="1:7" x14ac:dyDescent="0.2">
      <c r="A25" s="1">
        <v>44712</v>
      </c>
      <c r="B25">
        <f>3.6</f>
        <v>3.6</v>
      </c>
      <c r="C25">
        <f>151928</f>
        <v>151928</v>
      </c>
      <c r="D25">
        <f>0.4</f>
        <v>0.4</v>
      </c>
      <c r="E25">
        <f>2628</f>
        <v>2628</v>
      </c>
      <c r="F25">
        <f>117.1</f>
        <v>117.1</v>
      </c>
      <c r="G25">
        <f>3.6</f>
        <v>3.6</v>
      </c>
    </row>
    <row r="26" spans="1:7" x14ac:dyDescent="0.2">
      <c r="A26" s="1">
        <v>44681</v>
      </c>
      <c r="B26">
        <f>3.7</f>
        <v>3.7</v>
      </c>
      <c r="C26">
        <f>151642</f>
        <v>151642</v>
      </c>
      <c r="D26">
        <f>0.3</f>
        <v>0.3</v>
      </c>
      <c r="E26">
        <f>2687</f>
        <v>2687</v>
      </c>
      <c r="F26">
        <f>119</f>
        <v>119</v>
      </c>
      <c r="G26">
        <f>3.7</f>
        <v>3.7</v>
      </c>
    </row>
    <row r="27" spans="1:7" x14ac:dyDescent="0.2">
      <c r="A27" s="1">
        <v>44651</v>
      </c>
      <c r="B27">
        <f>3.6</f>
        <v>3.6</v>
      </c>
      <c r="C27">
        <f>151370</f>
        <v>151370</v>
      </c>
      <c r="D27">
        <f>0.4</f>
        <v>0.4</v>
      </c>
      <c r="E27">
        <f>2817</f>
        <v>2817</v>
      </c>
      <c r="F27">
        <f>119.7</f>
        <v>119.7</v>
      </c>
      <c r="G27">
        <f>3.6</f>
        <v>3.6</v>
      </c>
    </row>
    <row r="28" spans="1:7" x14ac:dyDescent="0.2">
      <c r="A28" s="1">
        <v>44620</v>
      </c>
      <c r="B28">
        <f>3.8</f>
        <v>3.8</v>
      </c>
      <c r="C28">
        <f>150876</f>
        <v>150876</v>
      </c>
      <c r="D28">
        <f>0.6</f>
        <v>0.6</v>
      </c>
      <c r="E28">
        <f>2771</f>
        <v>2771</v>
      </c>
      <c r="F28">
        <f>117.7</f>
        <v>117.7</v>
      </c>
      <c r="G28">
        <f>3.8</f>
        <v>3.8</v>
      </c>
    </row>
    <row r="29" spans="1:7" x14ac:dyDescent="0.2">
      <c r="A29" s="1">
        <v>44592</v>
      </c>
      <c r="B29">
        <f>4</f>
        <v>4</v>
      </c>
      <c r="C29">
        <f>150014</f>
        <v>150014</v>
      </c>
      <c r="D29">
        <f>-0.3</f>
        <v>-0.3</v>
      </c>
      <c r="E29">
        <f>2578</f>
        <v>2578</v>
      </c>
      <c r="F29">
        <f>117.3</f>
        <v>117.3</v>
      </c>
      <c r="G29">
        <f>4</f>
        <v>4</v>
      </c>
    </row>
    <row r="30" spans="1:7" x14ac:dyDescent="0.2">
      <c r="A30" s="1">
        <v>44561</v>
      </c>
      <c r="B30">
        <f>3.9</f>
        <v>3.9</v>
      </c>
      <c r="C30">
        <f>149763</f>
        <v>149763</v>
      </c>
      <c r="D30">
        <f>0.3</f>
        <v>0.3</v>
      </c>
      <c r="E30">
        <f>2725</f>
        <v>2725</v>
      </c>
      <c r="F30">
        <f>117.8</f>
        <v>117.8</v>
      </c>
      <c r="G30">
        <f>3.9</f>
        <v>3.9</v>
      </c>
    </row>
    <row r="31" spans="1:7" x14ac:dyDescent="0.2">
      <c r="A31" s="1">
        <v>44530</v>
      </c>
      <c r="B31">
        <f>4.1</f>
        <v>4.0999999999999996</v>
      </c>
      <c r="C31">
        <f>149197</f>
        <v>149197</v>
      </c>
      <c r="D31">
        <f>0.5</f>
        <v>0.5</v>
      </c>
      <c r="E31">
        <f>2952</f>
        <v>2952</v>
      </c>
      <c r="F31">
        <f>117.1</f>
        <v>117.1</v>
      </c>
      <c r="G31">
        <f>4.1</f>
        <v>4.0999999999999996</v>
      </c>
    </row>
    <row r="32" spans="1:7" x14ac:dyDescent="0.2">
      <c r="A32" s="1">
        <v>44500</v>
      </c>
      <c r="B32">
        <f>4.5</f>
        <v>4.5</v>
      </c>
      <c r="C32">
        <f>148566</f>
        <v>148566</v>
      </c>
      <c r="D32">
        <f>0.7</f>
        <v>0.7</v>
      </c>
      <c r="E32">
        <f>2829</f>
        <v>2829</v>
      </c>
      <c r="F32">
        <f>115.7</f>
        <v>115.7</v>
      </c>
      <c r="G32">
        <f>4.5</f>
        <v>4.5</v>
      </c>
    </row>
    <row r="33" spans="1:7" x14ac:dyDescent="0.2">
      <c r="A33" s="1">
        <v>44469</v>
      </c>
      <c r="B33">
        <f>4.7</f>
        <v>4.7</v>
      </c>
      <c r="C33">
        <f>147706</f>
        <v>147706</v>
      </c>
      <c r="D33">
        <f>-0.7</f>
        <v>-0.7</v>
      </c>
      <c r="E33">
        <f>2812</f>
        <v>2812</v>
      </c>
      <c r="F33">
        <f>112.4</f>
        <v>112.4</v>
      </c>
      <c r="G33">
        <f>4.7</f>
        <v>4.7</v>
      </c>
    </row>
    <row r="34" spans="1:7" x14ac:dyDescent="0.2">
      <c r="A34" s="1">
        <v>44439</v>
      </c>
      <c r="B34">
        <f>5.1</f>
        <v>5.0999999999999996</v>
      </c>
      <c r="C34">
        <f>147226</f>
        <v>147226</v>
      </c>
      <c r="D34">
        <f>0.2</f>
        <v>0.2</v>
      </c>
      <c r="E34">
        <f>2768</f>
        <v>2768</v>
      </c>
      <c r="F34">
        <f>113.2</f>
        <v>113.2</v>
      </c>
      <c r="G34">
        <f>5.1</f>
        <v>5.0999999999999996</v>
      </c>
    </row>
    <row r="35" spans="1:7" x14ac:dyDescent="0.2">
      <c r="A35" s="1">
        <v>44408</v>
      </c>
      <c r="B35">
        <f>5.4</f>
        <v>5.4</v>
      </c>
      <c r="C35">
        <f>146761</f>
        <v>146761</v>
      </c>
      <c r="D35">
        <f>1.1</f>
        <v>1.1000000000000001</v>
      </c>
      <c r="E35">
        <f>3046</f>
        <v>3046</v>
      </c>
      <c r="F35">
        <f>113.1</f>
        <v>113.1</v>
      </c>
      <c r="G35">
        <f>5.4</f>
        <v>5.4</v>
      </c>
    </row>
    <row r="36" spans="1:7" x14ac:dyDescent="0.2">
      <c r="A36" s="1">
        <v>44377</v>
      </c>
      <c r="B36">
        <f>5.9</f>
        <v>5.9</v>
      </c>
      <c r="C36">
        <f>145822</f>
        <v>145822</v>
      </c>
      <c r="D36">
        <f>0.2</f>
        <v>0.2</v>
      </c>
      <c r="E36">
        <f>3148</f>
        <v>3148</v>
      </c>
      <c r="F36">
        <f>111.8</f>
        <v>111.8</v>
      </c>
      <c r="G36">
        <f>5.9</f>
        <v>5.9</v>
      </c>
    </row>
    <row r="37" spans="1:7" x14ac:dyDescent="0.2">
      <c r="A37" s="1">
        <v>44347</v>
      </c>
      <c r="B37">
        <f>5.8</f>
        <v>5.8</v>
      </c>
      <c r="C37">
        <f>145044</f>
        <v>145044</v>
      </c>
      <c r="D37">
        <f>-1.9</f>
        <v>-1.9</v>
      </c>
      <c r="E37">
        <f>3480</f>
        <v>3480</v>
      </c>
      <c r="F37">
        <f>109.1</f>
        <v>109.1</v>
      </c>
      <c r="G37">
        <f>5.8</f>
        <v>5.8</v>
      </c>
    </row>
    <row r="38" spans="1:7" x14ac:dyDescent="0.2">
      <c r="A38" s="1">
        <v>44316</v>
      </c>
      <c r="B38">
        <f>6.1</f>
        <v>6.1</v>
      </c>
      <c r="C38">
        <f>144593</f>
        <v>144593</v>
      </c>
      <c r="D38">
        <f>-12.9</f>
        <v>-12.9</v>
      </c>
      <c r="E38">
        <f>3520</f>
        <v>3520</v>
      </c>
      <c r="F38">
        <f>106.9</f>
        <v>106.9</v>
      </c>
      <c r="G38">
        <f>6.1</f>
        <v>6.1</v>
      </c>
    </row>
    <row r="39" spans="1:7" x14ac:dyDescent="0.2">
      <c r="A39" s="1">
        <v>44286</v>
      </c>
      <c r="B39">
        <f>6.1</f>
        <v>6.1</v>
      </c>
      <c r="C39">
        <f>144274</f>
        <v>144274</v>
      </c>
      <c r="D39">
        <f>20.8</f>
        <v>20.8</v>
      </c>
      <c r="E39">
        <f>4040</f>
        <v>4040</v>
      </c>
      <c r="F39">
        <f>104.6</f>
        <v>104.6</v>
      </c>
      <c r="G39">
        <f>6.1</f>
        <v>6.1</v>
      </c>
    </row>
    <row r="40" spans="1:7" x14ac:dyDescent="0.2">
      <c r="A40" s="1">
        <v>44255</v>
      </c>
      <c r="B40">
        <f>6.2</f>
        <v>6.2</v>
      </c>
      <c r="C40">
        <f>143443</f>
        <v>143443</v>
      </c>
      <c r="D40">
        <f>-6.9</f>
        <v>-6.9</v>
      </c>
      <c r="E40">
        <f>4071</f>
        <v>4071</v>
      </c>
      <c r="F40">
        <f>99.7</f>
        <v>99.7</v>
      </c>
      <c r="G40">
        <f>6.2</f>
        <v>6.2</v>
      </c>
    </row>
    <row r="41" spans="1:7" x14ac:dyDescent="0.2">
      <c r="A41" s="1">
        <v>44227</v>
      </c>
      <c r="B41">
        <f>6.4</f>
        <v>6.4</v>
      </c>
      <c r="C41">
        <f>142916</f>
        <v>142916</v>
      </c>
      <c r="D41">
        <f>10</f>
        <v>10</v>
      </c>
      <c r="E41">
        <f>3753</f>
        <v>3753</v>
      </c>
      <c r="F41">
        <f>100</f>
        <v>100</v>
      </c>
      <c r="G41">
        <f>6.4</f>
        <v>6.4</v>
      </c>
    </row>
    <row r="42" spans="1:7" x14ac:dyDescent="0.2">
      <c r="A42" s="1">
        <v>44196</v>
      </c>
      <c r="B42">
        <f>6.7</f>
        <v>6.7</v>
      </c>
      <c r="C42">
        <f>142518</f>
        <v>142518</v>
      </c>
      <c r="D42">
        <f>0.8</f>
        <v>0.8</v>
      </c>
      <c r="E42">
        <f>3894</f>
        <v>3894</v>
      </c>
      <c r="F42">
        <f>98.3</f>
        <v>98.3</v>
      </c>
      <c r="G42">
        <f>6.7</f>
        <v>6.7</v>
      </c>
    </row>
    <row r="43" spans="1:7" x14ac:dyDescent="0.2">
      <c r="A43" s="1">
        <v>44165</v>
      </c>
      <c r="B43">
        <f>6.7</f>
        <v>6.7</v>
      </c>
      <c r="C43">
        <f>142761</f>
        <v>142761</v>
      </c>
      <c r="D43">
        <f>-0.7</f>
        <v>-0.7</v>
      </c>
      <c r="E43">
        <f>4174</f>
        <v>4174</v>
      </c>
      <c r="F43">
        <f>98.4</f>
        <v>98.4</v>
      </c>
      <c r="G43">
        <f>6.7</f>
        <v>6.7</v>
      </c>
    </row>
    <row r="44" spans="1:7" x14ac:dyDescent="0.2">
      <c r="A44" s="1">
        <v>44135</v>
      </c>
      <c r="B44">
        <f>6.8</f>
        <v>6.8</v>
      </c>
      <c r="C44">
        <f>142493</f>
        <v>142493</v>
      </c>
      <c r="D44">
        <f>0.1</f>
        <v>0.1</v>
      </c>
      <c r="E44">
        <f>4168</f>
        <v>4168</v>
      </c>
      <c r="F44">
        <f>97.7</f>
        <v>97.7</v>
      </c>
      <c r="G44">
        <f>6.8</f>
        <v>6.8</v>
      </c>
    </row>
    <row r="45" spans="1:7" x14ac:dyDescent="0.2">
      <c r="A45" s="1">
        <v>44104</v>
      </c>
      <c r="B45">
        <f>7.8</f>
        <v>7.8</v>
      </c>
      <c r="C45">
        <f>141820</f>
        <v>141820</v>
      </c>
      <c r="D45">
        <f>0.8</f>
        <v>0.8</v>
      </c>
      <c r="E45">
        <f>3750</f>
        <v>3750</v>
      </c>
      <c r="F45">
        <f>96.7</f>
        <v>96.7</v>
      </c>
      <c r="G45">
        <f>7.8</f>
        <v>7.8</v>
      </c>
    </row>
    <row r="46" spans="1:7" x14ac:dyDescent="0.2">
      <c r="A46" s="1">
        <v>44074</v>
      </c>
      <c r="B46">
        <f>8.4</f>
        <v>8.4</v>
      </c>
      <c r="C46">
        <f>140774</f>
        <v>140774</v>
      </c>
      <c r="D46">
        <f>-3</f>
        <v>-3</v>
      </c>
      <c r="E46">
        <f>3840</f>
        <v>3840</v>
      </c>
      <c r="F46">
        <f>94.1</f>
        <v>94.1</v>
      </c>
      <c r="G46">
        <f>8.4</f>
        <v>8.4</v>
      </c>
    </row>
    <row r="47" spans="1:7" x14ac:dyDescent="0.2">
      <c r="A47" s="1">
        <v>44043</v>
      </c>
      <c r="B47">
        <f>10.2</f>
        <v>10.199999999999999</v>
      </c>
      <c r="C47">
        <f>139240</f>
        <v>139240</v>
      </c>
      <c r="D47">
        <f>1.4</f>
        <v>1.4</v>
      </c>
      <c r="E47">
        <f>4088</f>
        <v>4088</v>
      </c>
      <c r="F47">
        <f>91.7</f>
        <v>91.7</v>
      </c>
      <c r="G47">
        <f>10.2</f>
        <v>10.199999999999999</v>
      </c>
    </row>
    <row r="48" spans="1:7" x14ac:dyDescent="0.2">
      <c r="A48" s="1">
        <v>44012</v>
      </c>
      <c r="B48">
        <f>11</f>
        <v>11</v>
      </c>
      <c r="C48">
        <f>137655</f>
        <v>137655</v>
      </c>
      <c r="D48">
        <f>0.2</f>
        <v>0.2</v>
      </c>
      <c r="E48">
        <f>3813</f>
        <v>3813</v>
      </c>
      <c r="F48">
        <f>87.6</f>
        <v>87.6</v>
      </c>
      <c r="G48">
        <f>11</f>
        <v>11</v>
      </c>
    </row>
    <row r="49" spans="1:7" x14ac:dyDescent="0.2">
      <c r="A49" s="1">
        <v>43982</v>
      </c>
      <c r="B49">
        <f>13.2</f>
        <v>13.2</v>
      </c>
      <c r="C49">
        <f>133040</f>
        <v>133040</v>
      </c>
      <c r="D49">
        <f>-4.2</f>
        <v>-4.2</v>
      </c>
      <c r="E49">
        <f>3218</f>
        <v>3218</v>
      </c>
      <c r="F49">
        <f>78.9</f>
        <v>78.900000000000006</v>
      </c>
      <c r="G49">
        <f>13.2</f>
        <v>13.2</v>
      </c>
    </row>
    <row r="50" spans="1:7" x14ac:dyDescent="0.2">
      <c r="A50" s="1">
        <v>43951</v>
      </c>
      <c r="B50">
        <f>14.8</f>
        <v>14.8</v>
      </c>
      <c r="C50">
        <f>130421</f>
        <v>130421</v>
      </c>
      <c r="D50">
        <f>11.7</f>
        <v>11.7</v>
      </c>
      <c r="E50">
        <f>2523</f>
        <v>2523</v>
      </c>
      <c r="F50">
        <f>73.1</f>
        <v>73.099999999999994</v>
      </c>
      <c r="G50">
        <f>14.8</f>
        <v>14.8</v>
      </c>
    </row>
    <row r="51" spans="1:7" x14ac:dyDescent="0.2">
      <c r="A51" s="1">
        <v>43921</v>
      </c>
      <c r="B51">
        <f>4.4</f>
        <v>4.4000000000000004</v>
      </c>
      <c r="C51">
        <f>150898</f>
        <v>150898</v>
      </c>
      <c r="D51">
        <f>-1.8</f>
        <v>-1.8</v>
      </c>
      <c r="E51">
        <f>3319</f>
        <v>3319</v>
      </c>
      <c r="F51">
        <f>95.7</f>
        <v>95.7</v>
      </c>
      <c r="G51">
        <f>4.4</f>
        <v>4.4000000000000004</v>
      </c>
    </row>
    <row r="52" spans="1:7" x14ac:dyDescent="0.2">
      <c r="A52" s="1">
        <v>43890</v>
      </c>
      <c r="B52">
        <f>3.5</f>
        <v>3.5</v>
      </c>
      <c r="C52">
        <f>152309</f>
        <v>152309</v>
      </c>
      <c r="D52">
        <f>0.6</f>
        <v>0.6</v>
      </c>
      <c r="E52">
        <f>3051</f>
        <v>3051</v>
      </c>
      <c r="F52">
        <f>107.5</f>
        <v>107.5</v>
      </c>
      <c r="G52">
        <f>3.5</f>
        <v>3.5</v>
      </c>
    </row>
    <row r="53" spans="1:7" x14ac:dyDescent="0.2">
      <c r="A53" s="1">
        <v>43861</v>
      </c>
      <c r="B53">
        <f>3.6</f>
        <v>3.6</v>
      </c>
      <c r="C53">
        <f>152045</f>
        <v>152045</v>
      </c>
      <c r="D53">
        <f>1.3</f>
        <v>1.3</v>
      </c>
      <c r="E53">
        <f>3168</f>
        <v>3168</v>
      </c>
      <c r="F53">
        <f>108.3</f>
        <v>108.3</v>
      </c>
      <c r="G53">
        <f>3.6</f>
        <v>3.6</v>
      </c>
    </row>
    <row r="54" spans="1:7" x14ac:dyDescent="0.2">
      <c r="A54" s="1">
        <v>43830</v>
      </c>
      <c r="B54">
        <f>3.6</f>
        <v>3.6</v>
      </c>
      <c r="C54">
        <f>151792</f>
        <v>151792</v>
      </c>
      <c r="D54">
        <f>-0.3</f>
        <v>-0.3</v>
      </c>
      <c r="E54">
        <f>2909</f>
        <v>2909</v>
      </c>
      <c r="F54">
        <f>107.2</f>
        <v>107.2</v>
      </c>
      <c r="G54">
        <f>3.6</f>
        <v>3.6</v>
      </c>
    </row>
    <row r="55" spans="1:7" x14ac:dyDescent="0.2">
      <c r="A55" s="1">
        <v>43799</v>
      </c>
      <c r="B55">
        <f>3.6</f>
        <v>3.6</v>
      </c>
      <c r="C55">
        <f>151666</f>
        <v>151666</v>
      </c>
      <c r="D55">
        <f>0.4</f>
        <v>0.4</v>
      </c>
      <c r="E55">
        <f>2830</f>
        <v>2830</v>
      </c>
      <c r="F55">
        <f>108.5</f>
        <v>108.5</v>
      </c>
      <c r="G55">
        <f>3.6</f>
        <v>3.6</v>
      </c>
    </row>
    <row r="56" spans="1:7" x14ac:dyDescent="0.2">
      <c r="A56" s="1">
        <v>43769</v>
      </c>
      <c r="B56">
        <f>3.6</f>
        <v>3.6</v>
      </c>
      <c r="C56">
        <f>151458</f>
        <v>151458</v>
      </c>
      <c r="D56">
        <f>0.4</f>
        <v>0.4</v>
      </c>
      <c r="E56">
        <f>2850</f>
        <v>2850</v>
      </c>
      <c r="F56">
        <f>108.6</f>
        <v>108.6</v>
      </c>
      <c r="G56">
        <f>3.6</f>
        <v>3.6</v>
      </c>
    </row>
    <row r="57" spans="1:7" x14ac:dyDescent="0.2">
      <c r="A57" s="1">
        <v>43738</v>
      </c>
      <c r="B57">
        <f>3.5</f>
        <v>3.5</v>
      </c>
      <c r="C57">
        <f>151358</f>
        <v>151358</v>
      </c>
      <c r="D57">
        <f>0.3</f>
        <v>0.3</v>
      </c>
      <c r="E57">
        <f>2955</f>
        <v>2955</v>
      </c>
      <c r="F57">
        <f>109.8</f>
        <v>109.8</v>
      </c>
      <c r="G57">
        <f>3.5</f>
        <v>3.5</v>
      </c>
    </row>
    <row r="58" spans="1:7" x14ac:dyDescent="0.2">
      <c r="A58" s="1">
        <v>43708</v>
      </c>
      <c r="B58">
        <f>3.6</f>
        <v>3.6</v>
      </c>
      <c r="C58">
        <f>151155</f>
        <v>151155</v>
      </c>
      <c r="D58">
        <f>0.5</f>
        <v>0.5</v>
      </c>
      <c r="E58">
        <f>2804</f>
        <v>2804</v>
      </c>
      <c r="F58">
        <f>109.5</f>
        <v>109.5</v>
      </c>
      <c r="G58">
        <f>3.6</f>
        <v>3.6</v>
      </c>
    </row>
    <row r="59" spans="1:7" x14ac:dyDescent="0.2">
      <c r="A59" s="1">
        <v>43677</v>
      </c>
      <c r="B59">
        <f>3.7</f>
        <v>3.7</v>
      </c>
      <c r="C59">
        <f>150934</f>
        <v>150934</v>
      </c>
      <c r="D59">
        <f>0.1</f>
        <v>0.1</v>
      </c>
      <c r="E59">
        <f>2685</f>
        <v>2685</v>
      </c>
      <c r="F59">
        <f>109.8</f>
        <v>109.8</v>
      </c>
      <c r="G59">
        <f>3.7</f>
        <v>3.7</v>
      </c>
    </row>
    <row r="60" spans="1:7" x14ac:dyDescent="0.2">
      <c r="A60" s="1">
        <v>43646</v>
      </c>
      <c r="B60">
        <f>3.6</f>
        <v>3.6</v>
      </c>
      <c r="C60">
        <f>150844</f>
        <v>150844</v>
      </c>
      <c r="D60">
        <f>0.2</f>
        <v>0.2</v>
      </c>
      <c r="E60">
        <f>2973</f>
        <v>2973</v>
      </c>
      <c r="F60">
        <f>107.8</f>
        <v>107.8</v>
      </c>
      <c r="G60">
        <f>3.6</f>
        <v>3.6</v>
      </c>
    </row>
    <row r="61" spans="1:7" x14ac:dyDescent="0.2">
      <c r="A61" s="1">
        <v>43616</v>
      </c>
      <c r="B61">
        <f>3.6</f>
        <v>3.6</v>
      </c>
      <c r="C61">
        <f>150640</f>
        <v>150640</v>
      </c>
      <c r="D61">
        <f>0.1</f>
        <v>0.1</v>
      </c>
      <c r="E61">
        <f>2997</f>
        <v>2997</v>
      </c>
      <c r="F61">
        <f>109.6</f>
        <v>109.6</v>
      </c>
      <c r="G61">
        <f>3.6</f>
        <v>3.6</v>
      </c>
    </row>
    <row r="62" spans="1:7" x14ac:dyDescent="0.2">
      <c r="A62" s="1">
        <v>43585</v>
      </c>
      <c r="B62">
        <f>3.7</f>
        <v>3.7</v>
      </c>
      <c r="C62">
        <f>150602</f>
        <v>150602</v>
      </c>
      <c r="D62">
        <f>0.2</f>
        <v>0.2</v>
      </c>
      <c r="E62">
        <f>3190</f>
        <v>3190</v>
      </c>
      <c r="F62">
        <f>108.5</f>
        <v>108.5</v>
      </c>
      <c r="G62">
        <f>3.7</f>
        <v>3.7</v>
      </c>
    </row>
    <row r="63" spans="1:7" x14ac:dyDescent="0.2">
      <c r="A63" s="1">
        <v>43555</v>
      </c>
      <c r="B63">
        <f>3.8</f>
        <v>3.8</v>
      </c>
      <c r="C63">
        <f>150294</f>
        <v>150294</v>
      </c>
      <c r="D63">
        <f>0.4</f>
        <v>0.4</v>
      </c>
      <c r="E63">
        <f>3249</f>
        <v>3249</v>
      </c>
      <c r="F63">
        <f>109.1</f>
        <v>109.1</v>
      </c>
      <c r="G63">
        <f>3.8</f>
        <v>3.8</v>
      </c>
    </row>
    <row r="64" spans="1:7" x14ac:dyDescent="0.2">
      <c r="A64" s="1">
        <v>43524</v>
      </c>
      <c r="B64">
        <f>3.8</f>
        <v>3.8</v>
      </c>
      <c r="C64">
        <f>150067</f>
        <v>150067</v>
      </c>
      <c r="D64">
        <f>0.5</f>
        <v>0.5</v>
      </c>
      <c r="E64">
        <f>3055</f>
        <v>3055</v>
      </c>
      <c r="F64">
        <f>109.5</f>
        <v>109.5</v>
      </c>
      <c r="G64">
        <f>3.8</f>
        <v>3.8</v>
      </c>
    </row>
    <row r="65" spans="1:7" x14ac:dyDescent="0.2">
      <c r="A65" s="1">
        <v>43496</v>
      </c>
      <c r="B65">
        <f>4</f>
        <v>4</v>
      </c>
      <c r="C65">
        <f>150062</f>
        <v>150062</v>
      </c>
      <c r="D65">
        <f>0.2</f>
        <v>0.2</v>
      </c>
      <c r="E65">
        <f>3430</f>
        <v>3430</v>
      </c>
      <c r="F65">
        <f>108.4</f>
        <v>108.4</v>
      </c>
      <c r="G65">
        <f>4</f>
        <v>4</v>
      </c>
    </row>
    <row r="66" spans="1:7" x14ac:dyDescent="0.2">
      <c r="A66" s="1">
        <v>43465</v>
      </c>
      <c r="B66">
        <f>3.9</f>
        <v>3.9</v>
      </c>
      <c r="C66">
        <f>149804</f>
        <v>149804</v>
      </c>
      <c r="D66">
        <f>1.2</f>
        <v>1.2</v>
      </c>
      <c r="E66">
        <f>3219</f>
        <v>3219</v>
      </c>
      <c r="F66">
        <f>110.1</f>
        <v>110.1</v>
      </c>
      <c r="G66">
        <f>3.9</f>
        <v>3.9</v>
      </c>
    </row>
    <row r="67" spans="1:7" x14ac:dyDescent="0.2">
      <c r="A67" s="1">
        <v>43434</v>
      </c>
      <c r="B67">
        <f>3.8</f>
        <v>3.8</v>
      </c>
      <c r="C67">
        <f>149622</f>
        <v>149622</v>
      </c>
      <c r="D67">
        <f>0.3</f>
        <v>0.3</v>
      </c>
      <c r="E67">
        <f>3346</f>
        <v>3346</v>
      </c>
      <c r="F67">
        <f>109.5</f>
        <v>109.5</v>
      </c>
      <c r="G67">
        <f>3.8</f>
        <v>3.8</v>
      </c>
    </row>
    <row r="68" spans="1:7" x14ac:dyDescent="0.2">
      <c r="A68" s="1">
        <v>43404</v>
      </c>
      <c r="B68">
        <f>3.8</f>
        <v>3.8</v>
      </c>
      <c r="C68">
        <f>149525</f>
        <v>149525</v>
      </c>
      <c r="D68">
        <f>0.3</f>
        <v>0.3</v>
      </c>
      <c r="E68">
        <f>3000</f>
        <v>3000</v>
      </c>
      <c r="F68">
        <f>109.9</f>
        <v>109.9</v>
      </c>
      <c r="G68">
        <f>3.8</f>
        <v>3.8</v>
      </c>
    </row>
    <row r="69" spans="1:7" x14ac:dyDescent="0.2">
      <c r="A69" s="1">
        <v>43373</v>
      </c>
      <c r="B69">
        <f>3.7</f>
        <v>3.7</v>
      </c>
      <c r="C69">
        <f>149361</f>
        <v>149361</v>
      </c>
      <c r="D69">
        <f>0.2</f>
        <v>0.2</v>
      </c>
      <c r="E69">
        <f>3140</f>
        <v>3140</v>
      </c>
      <c r="F69">
        <f>110</f>
        <v>110</v>
      </c>
      <c r="G69">
        <f>3.7</f>
        <v>3.7</v>
      </c>
    </row>
    <row r="70" spans="1:7" x14ac:dyDescent="0.2">
      <c r="A70" s="1">
        <v>43343</v>
      </c>
      <c r="B70">
        <f>3.8</f>
        <v>3.8</v>
      </c>
      <c r="C70">
        <f>149274</f>
        <v>149274</v>
      </c>
      <c r="D70">
        <f>0.4</f>
        <v>0.4</v>
      </c>
      <c r="E70">
        <f>2765</f>
        <v>2765</v>
      </c>
      <c r="F70">
        <f>110.9</f>
        <v>110.9</v>
      </c>
      <c r="G70">
        <f>3.8</f>
        <v>3.8</v>
      </c>
    </row>
    <row r="71" spans="1:7" x14ac:dyDescent="0.2">
      <c r="A71" s="1">
        <v>43312</v>
      </c>
      <c r="B71">
        <f>3.8</f>
        <v>3.8</v>
      </c>
      <c r="C71">
        <f>149023</f>
        <v>149023</v>
      </c>
      <c r="D71">
        <f>0.6</f>
        <v>0.6</v>
      </c>
      <c r="E71">
        <f>3205</f>
        <v>3205</v>
      </c>
      <c r="F71">
        <f>109.1</f>
        <v>109.1</v>
      </c>
      <c r="G71">
        <f>3.8</f>
        <v>3.8</v>
      </c>
    </row>
    <row r="72" spans="1:7" x14ac:dyDescent="0.2">
      <c r="A72" s="1">
        <v>43281</v>
      </c>
      <c r="B72">
        <f>4</f>
        <v>4</v>
      </c>
      <c r="C72">
        <f>148968</f>
        <v>148968</v>
      </c>
      <c r="D72">
        <f>0.5</f>
        <v>0.5</v>
      </c>
      <c r="E72">
        <f>3302</f>
        <v>3302</v>
      </c>
      <c r="F72">
        <f>108.3</f>
        <v>108.3</v>
      </c>
      <c r="G72">
        <f>4</f>
        <v>4</v>
      </c>
    </row>
    <row r="73" spans="1:7" x14ac:dyDescent="0.2">
      <c r="A73" s="1">
        <v>43251</v>
      </c>
      <c r="B73">
        <f>3.8</f>
        <v>3.8</v>
      </c>
      <c r="C73">
        <f>148755</f>
        <v>148755</v>
      </c>
      <c r="D73">
        <f>0.4</f>
        <v>0.4</v>
      </c>
      <c r="E73">
        <f>3371</f>
        <v>3371</v>
      </c>
      <c r="F73">
        <f>107.4</f>
        <v>107.4</v>
      </c>
      <c r="G73">
        <f>3.8</f>
        <v>3.8</v>
      </c>
    </row>
    <row r="74" spans="1:7" x14ac:dyDescent="0.2">
      <c r="A74" s="1">
        <v>43220</v>
      </c>
      <c r="B74">
        <f>4</f>
        <v>4</v>
      </c>
      <c r="C74">
        <f>148426</f>
        <v>148426</v>
      </c>
      <c r="D74">
        <f>0.4</f>
        <v>0.4</v>
      </c>
      <c r="E74">
        <f>3447</f>
        <v>3447</v>
      </c>
      <c r="F74">
        <f>107.8</f>
        <v>107.8</v>
      </c>
      <c r="G74">
        <f>4</f>
        <v>4</v>
      </c>
    </row>
    <row r="75" spans="1:7" x14ac:dyDescent="0.2">
      <c r="A75" s="1">
        <v>43190</v>
      </c>
      <c r="B75">
        <f>4</f>
        <v>4</v>
      </c>
      <c r="C75">
        <f>148280</f>
        <v>148280</v>
      </c>
      <c r="D75">
        <f>0.4</f>
        <v>0.4</v>
      </c>
      <c r="E75">
        <f>3727</f>
        <v>3727</v>
      </c>
      <c r="F75">
        <f>107.2</f>
        <v>107.2</v>
      </c>
      <c r="G75">
        <f>4</f>
        <v>4</v>
      </c>
    </row>
    <row r="76" spans="1:7" x14ac:dyDescent="0.2">
      <c r="A76" s="1">
        <v>43159</v>
      </c>
      <c r="B76">
        <f>4.1</f>
        <v>4.0999999999999996</v>
      </c>
      <c r="C76">
        <f>148054</f>
        <v>148054</v>
      </c>
      <c r="D76">
        <f>0.4</f>
        <v>0.4</v>
      </c>
      <c r="E76">
        <f>3802</f>
        <v>3802</v>
      </c>
      <c r="F76">
        <f>106.8</f>
        <v>106.8</v>
      </c>
      <c r="G76">
        <f>4.1</f>
        <v>4.0999999999999996</v>
      </c>
    </row>
    <row r="77" spans="1:7" x14ac:dyDescent="0.2">
      <c r="A77" s="1">
        <v>43131</v>
      </c>
      <c r="B77">
        <f>4</f>
        <v>4</v>
      </c>
      <c r="C77">
        <f>147667</f>
        <v>147667</v>
      </c>
      <c r="D77">
        <f>0.5</f>
        <v>0.5</v>
      </c>
      <c r="E77">
        <f>3670</f>
        <v>3670</v>
      </c>
      <c r="F77">
        <f>106</f>
        <v>106</v>
      </c>
      <c r="G77">
        <f>4</f>
        <v>4</v>
      </c>
    </row>
    <row r="78" spans="1:7" x14ac:dyDescent="0.2">
      <c r="A78" s="1">
        <v>43100</v>
      </c>
      <c r="B78">
        <f>4.1</f>
        <v>4.0999999999999996</v>
      </c>
      <c r="C78">
        <f>147521</f>
        <v>147521</v>
      </c>
      <c r="D78">
        <f>0.4</f>
        <v>0.4</v>
      </c>
      <c r="E78">
        <f>3570</f>
        <v>3570</v>
      </c>
      <c r="F78">
        <f>106</f>
        <v>106</v>
      </c>
      <c r="G78">
        <f>4.1</f>
        <v>4.0999999999999996</v>
      </c>
    </row>
    <row r="79" spans="1:7" x14ac:dyDescent="0.2">
      <c r="A79" s="1">
        <v>43069</v>
      </c>
      <c r="B79">
        <f>4.2</f>
        <v>4.2</v>
      </c>
      <c r="C79">
        <f>147375</f>
        <v>147375</v>
      </c>
      <c r="D79">
        <f>0.4</f>
        <v>0.4</v>
      </c>
      <c r="E79">
        <f>3448</f>
        <v>3448</v>
      </c>
      <c r="F79">
        <f>105.5</f>
        <v>105.5</v>
      </c>
      <c r="G79">
        <f>4.2</f>
        <v>4.2</v>
      </c>
    </row>
    <row r="80" spans="1:7" x14ac:dyDescent="0.2">
      <c r="A80" s="1">
        <v>43039</v>
      </c>
      <c r="B80">
        <f>4.2</f>
        <v>4.2</v>
      </c>
      <c r="C80">
        <f>147146</f>
        <v>147146</v>
      </c>
      <c r="D80">
        <f>0.5</f>
        <v>0.5</v>
      </c>
      <c r="E80">
        <f>3505</f>
        <v>3505</v>
      </c>
      <c r="F80">
        <f>105.7</f>
        <v>105.7</v>
      </c>
      <c r="G80">
        <f>4.2</f>
        <v>4.2</v>
      </c>
    </row>
    <row r="81" spans="1:7" x14ac:dyDescent="0.2">
      <c r="A81" s="1">
        <v>43008</v>
      </c>
      <c r="B81">
        <f>4.3</f>
        <v>4.3</v>
      </c>
      <c r="C81">
        <f>146999</f>
        <v>146999</v>
      </c>
      <c r="D81">
        <f>0.6</f>
        <v>0.6</v>
      </c>
      <c r="E81">
        <f>3581</f>
        <v>3581</v>
      </c>
      <c r="F81">
        <f>103.6</f>
        <v>103.6</v>
      </c>
      <c r="G81">
        <f>4.3</f>
        <v>4.3</v>
      </c>
    </row>
    <row r="82" spans="1:7" x14ac:dyDescent="0.2">
      <c r="A82" s="1">
        <v>42978</v>
      </c>
      <c r="B82">
        <f>4.4</f>
        <v>4.4000000000000004</v>
      </c>
      <c r="C82">
        <f>146907</f>
        <v>146907</v>
      </c>
      <c r="D82">
        <f>0.4</f>
        <v>0.4</v>
      </c>
      <c r="E82">
        <f>3651</f>
        <v>3651</v>
      </c>
      <c r="F82">
        <f>103.4</f>
        <v>103.4</v>
      </c>
      <c r="G82">
        <f>4.4</f>
        <v>4.4000000000000004</v>
      </c>
    </row>
    <row r="83" spans="1:7" x14ac:dyDescent="0.2">
      <c r="A83" s="1">
        <v>42947</v>
      </c>
      <c r="B83">
        <f>4.3</f>
        <v>4.3</v>
      </c>
      <c r="C83">
        <f>146772</f>
        <v>146772</v>
      </c>
      <c r="D83">
        <f>0.4</f>
        <v>0.4</v>
      </c>
      <c r="E83">
        <f>3943</f>
        <v>3943</v>
      </c>
      <c r="F83">
        <f>103.9</f>
        <v>103.9</v>
      </c>
      <c r="G83">
        <f>4.3</f>
        <v>4.3</v>
      </c>
    </row>
    <row r="84" spans="1:7" x14ac:dyDescent="0.2">
      <c r="A84" s="1">
        <v>42916</v>
      </c>
      <c r="B84">
        <f>4.3</f>
        <v>4.3</v>
      </c>
      <c r="C84">
        <f>146588</f>
        <v>146588</v>
      </c>
      <c r="D84">
        <f>0.2</f>
        <v>0.2</v>
      </c>
      <c r="E84">
        <f>4038</f>
        <v>4038</v>
      </c>
      <c r="F84">
        <f>103.3</f>
        <v>103.3</v>
      </c>
      <c r="G84">
        <f>4.3</f>
        <v>4.3</v>
      </c>
    </row>
    <row r="85" spans="1:7" x14ac:dyDescent="0.2">
      <c r="A85" s="1">
        <v>42886</v>
      </c>
      <c r="B85">
        <f>4.4</f>
        <v>4.4000000000000004</v>
      </c>
      <c r="C85">
        <f>146389</f>
        <v>146389</v>
      </c>
      <c r="D85">
        <f>0.6</f>
        <v>0.6</v>
      </c>
      <c r="E85">
        <f>3826</f>
        <v>3826</v>
      </c>
      <c r="F85">
        <f>103.5</f>
        <v>103.5</v>
      </c>
      <c r="G85">
        <f>4.4</f>
        <v>4.4000000000000004</v>
      </c>
    </row>
    <row r="86" spans="1:7" x14ac:dyDescent="0.2">
      <c r="A86" s="1">
        <v>42855</v>
      </c>
      <c r="B86">
        <f>4.4</f>
        <v>4.4000000000000004</v>
      </c>
      <c r="C86">
        <f>146173</f>
        <v>146173</v>
      </c>
      <c r="D86">
        <f>0.4</f>
        <v>0.4</v>
      </c>
      <c r="E86">
        <f>3897</f>
        <v>3897</v>
      </c>
      <c r="F86">
        <f>103.1</f>
        <v>103.1</v>
      </c>
      <c r="G86">
        <f>4.4</f>
        <v>4.4000000000000004</v>
      </c>
    </row>
    <row r="87" spans="1:7" x14ac:dyDescent="0.2">
      <c r="A87" s="1">
        <v>42825</v>
      </c>
      <c r="B87">
        <f>4.4</f>
        <v>4.4000000000000004</v>
      </c>
      <c r="C87">
        <f>145976</f>
        <v>145976</v>
      </c>
      <c r="D87">
        <f>0.3</f>
        <v>0.3</v>
      </c>
      <c r="E87">
        <f>4185</f>
        <v>4185</v>
      </c>
      <c r="F87">
        <f>102.3</f>
        <v>102.3</v>
      </c>
      <c r="G87">
        <f>4.4</f>
        <v>4.4000000000000004</v>
      </c>
    </row>
    <row r="88" spans="1:7" x14ac:dyDescent="0.2">
      <c r="A88" s="1">
        <v>42794</v>
      </c>
      <c r="B88">
        <f>4.6</f>
        <v>4.5999999999999996</v>
      </c>
      <c r="C88">
        <f>145848</f>
        <v>145848</v>
      </c>
      <c r="D88">
        <f>0.4</f>
        <v>0.4</v>
      </c>
      <c r="E88">
        <f>4218</f>
        <v>4218</v>
      </c>
      <c r="F88">
        <f>102.2</f>
        <v>102.2</v>
      </c>
      <c r="G88">
        <f>4.6</f>
        <v>4.5999999999999996</v>
      </c>
    </row>
    <row r="89" spans="1:7" x14ac:dyDescent="0.2">
      <c r="A89" s="1">
        <v>42766</v>
      </c>
      <c r="B89">
        <f>4.7</f>
        <v>4.7</v>
      </c>
      <c r="C89">
        <f>145636</f>
        <v>145636</v>
      </c>
      <c r="D89">
        <f>0.7</f>
        <v>0.7</v>
      </c>
      <c r="E89">
        <f>4301</f>
        <v>4301</v>
      </c>
      <c r="F89">
        <f>101.3</f>
        <v>101.3</v>
      </c>
      <c r="G89">
        <f>4.7</f>
        <v>4.7</v>
      </c>
    </row>
    <row r="90" spans="1:7" x14ac:dyDescent="0.2">
      <c r="A90" s="1">
        <v>42735</v>
      </c>
      <c r="B90">
        <f>4.7</f>
        <v>4.7</v>
      </c>
      <c r="C90">
        <f>145410</f>
        <v>145410</v>
      </c>
      <c r="D90">
        <f>0.5</f>
        <v>0.5</v>
      </c>
      <c r="E90">
        <f>4036</f>
        <v>4036</v>
      </c>
      <c r="F90">
        <f>101.4</f>
        <v>101.4</v>
      </c>
      <c r="G90">
        <f>4.7</f>
        <v>4.7</v>
      </c>
    </row>
    <row r="91" spans="1:7" x14ac:dyDescent="0.2">
      <c r="A91" s="1">
        <v>42704</v>
      </c>
      <c r="B91">
        <f>4.7</f>
        <v>4.7</v>
      </c>
      <c r="C91">
        <f>145188</f>
        <v>145188</v>
      </c>
      <c r="D91">
        <f>0.3</f>
        <v>0.3</v>
      </c>
      <c r="E91">
        <f>4222</f>
        <v>4222</v>
      </c>
      <c r="F91">
        <f>101.4</f>
        <v>101.4</v>
      </c>
      <c r="G91">
        <f>4.7</f>
        <v>4.7</v>
      </c>
    </row>
    <row r="92" spans="1:7" x14ac:dyDescent="0.2">
      <c r="A92" s="1">
        <v>42674</v>
      </c>
      <c r="B92">
        <f>4.9</f>
        <v>4.9000000000000004</v>
      </c>
      <c r="C92">
        <f>145069</f>
        <v>145069</v>
      </c>
      <c r="D92">
        <f>0.4</f>
        <v>0.4</v>
      </c>
      <c r="E92">
        <f>4262</f>
        <v>4262</v>
      </c>
      <c r="F92">
        <f>100.1</f>
        <v>100.1</v>
      </c>
      <c r="G92">
        <f>4.9</f>
        <v>4.9000000000000004</v>
      </c>
    </row>
    <row r="93" spans="1:7" x14ac:dyDescent="0.2">
      <c r="A93" s="1">
        <v>42643</v>
      </c>
      <c r="B93">
        <f>5</f>
        <v>5</v>
      </c>
      <c r="C93">
        <f>144961</f>
        <v>144961</v>
      </c>
      <c r="D93">
        <f>0.4</f>
        <v>0.4</v>
      </c>
      <c r="E93">
        <f>4192</f>
        <v>4192</v>
      </c>
      <c r="F93">
        <f>100</f>
        <v>100</v>
      </c>
      <c r="G93">
        <f>5</f>
        <v>5</v>
      </c>
    </row>
    <row r="94" spans="1:7" x14ac:dyDescent="0.2">
      <c r="A94" s="1">
        <v>42613</v>
      </c>
      <c r="B94">
        <f>4.9</f>
        <v>4.9000000000000004</v>
      </c>
      <c r="C94">
        <f>144664</f>
        <v>144664</v>
      </c>
      <c r="D94">
        <f>0.3</f>
        <v>0.3</v>
      </c>
      <c r="E94">
        <f>4229</f>
        <v>4229</v>
      </c>
      <c r="F94">
        <f>99.9</f>
        <v>99.9</v>
      </c>
      <c r="G94">
        <f>4.9</f>
        <v>4.9000000000000004</v>
      </c>
    </row>
    <row r="95" spans="1:7" x14ac:dyDescent="0.2">
      <c r="A95" s="1">
        <v>42582</v>
      </c>
      <c r="B95">
        <f>4.8</f>
        <v>4.8</v>
      </c>
      <c r="C95">
        <f>144515</f>
        <v>144515</v>
      </c>
      <c r="D95">
        <f>0.4</f>
        <v>0.4</v>
      </c>
      <c r="E95">
        <f>4524</f>
        <v>4524</v>
      </c>
      <c r="F95">
        <f>99.9</f>
        <v>99.9</v>
      </c>
      <c r="G95">
        <f>4.8</f>
        <v>4.8</v>
      </c>
    </row>
    <row r="96" spans="1:7" x14ac:dyDescent="0.2">
      <c r="A96" s="1">
        <v>42551</v>
      </c>
      <c r="B96">
        <f>4.9</f>
        <v>4.9000000000000004</v>
      </c>
      <c r="C96">
        <f>144152</f>
        <v>144152</v>
      </c>
      <c r="D96">
        <f>0.3</f>
        <v>0.3</v>
      </c>
      <c r="E96">
        <f>4528</f>
        <v>4528</v>
      </c>
      <c r="F96">
        <f>99.9</f>
        <v>99.9</v>
      </c>
      <c r="G96">
        <f>4.9</f>
        <v>4.9000000000000004</v>
      </c>
    </row>
    <row r="97" spans="1:7" x14ac:dyDescent="0.2">
      <c r="A97" s="1">
        <v>42521</v>
      </c>
      <c r="B97">
        <f>4.8</f>
        <v>4.8</v>
      </c>
      <c r="C97">
        <f>143901</f>
        <v>143901</v>
      </c>
      <c r="D97">
        <f>0.1</f>
        <v>0.1</v>
      </c>
      <c r="E97">
        <f>4615</f>
        <v>4615</v>
      </c>
      <c r="F97">
        <f>98.5</f>
        <v>98.5</v>
      </c>
      <c r="G97">
        <f>4.8</f>
        <v>4.8</v>
      </c>
    </row>
    <row r="98" spans="1:7" x14ac:dyDescent="0.2">
      <c r="A98" s="1">
        <v>42490</v>
      </c>
      <c r="B98">
        <f>5.1</f>
        <v>5.0999999999999996</v>
      </c>
      <c r="C98">
        <f>143856</f>
        <v>143856</v>
      </c>
      <c r="D98">
        <f>0.2</f>
        <v>0.2</v>
      </c>
      <c r="E98">
        <f>4393</f>
        <v>4393</v>
      </c>
      <c r="F98">
        <f>99.9</f>
        <v>99.9</v>
      </c>
      <c r="G98">
        <f>5.1</f>
        <v>5.0999999999999996</v>
      </c>
    </row>
    <row r="99" spans="1:7" x14ac:dyDescent="0.2">
      <c r="A99" s="1">
        <v>42460</v>
      </c>
      <c r="B99">
        <f>5</f>
        <v>5</v>
      </c>
      <c r="C99">
        <f>143666</f>
        <v>143666</v>
      </c>
      <c r="D99">
        <f>0.2</f>
        <v>0.2</v>
      </c>
      <c r="E99">
        <f>4658</f>
        <v>4658</v>
      </c>
      <c r="F99">
        <f>99.2</f>
        <v>99.2</v>
      </c>
      <c r="G99">
        <f>5</f>
        <v>5</v>
      </c>
    </row>
    <row r="100" spans="1:7" x14ac:dyDescent="0.2">
      <c r="A100" s="1">
        <v>42429</v>
      </c>
      <c r="B100">
        <f>4.9</f>
        <v>4.9000000000000004</v>
      </c>
      <c r="C100">
        <f>143411</f>
        <v>143411</v>
      </c>
      <c r="D100">
        <f>0</f>
        <v>0</v>
      </c>
      <c r="E100">
        <f>4614</f>
        <v>4614</v>
      </c>
      <c r="F100">
        <f>99.9</f>
        <v>99.9</v>
      </c>
      <c r="G100">
        <f>4.9</f>
        <v>4.9000000000000004</v>
      </c>
    </row>
    <row r="101" spans="1:7" x14ac:dyDescent="0.2">
      <c r="A101" s="1">
        <v>42400</v>
      </c>
      <c r="B101">
        <f>4.8</f>
        <v>4.8</v>
      </c>
      <c r="C101">
        <f>143196</f>
        <v>143196</v>
      </c>
      <c r="D101">
        <f>0.2</f>
        <v>0.2</v>
      </c>
      <c r="E101">
        <f>4498</f>
        <v>4498</v>
      </c>
      <c r="F101">
        <f>100.1</f>
        <v>100.1</v>
      </c>
      <c r="G101">
        <f>4.8</f>
        <v>4.8</v>
      </c>
    </row>
    <row r="102" spans="1:7" x14ac:dyDescent="0.2">
      <c r="A102" s="1">
        <v>42369</v>
      </c>
      <c r="B102">
        <f>5</f>
        <v>5</v>
      </c>
      <c r="C102">
        <f>143083</f>
        <v>143083</v>
      </c>
      <c r="D102">
        <f>0.3</f>
        <v>0.3</v>
      </c>
      <c r="E102">
        <f>4723</f>
        <v>4723</v>
      </c>
      <c r="F102">
        <f>99.7</f>
        <v>99.7</v>
      </c>
      <c r="G102">
        <f>5</f>
        <v>5</v>
      </c>
    </row>
    <row r="103" spans="1:7" x14ac:dyDescent="0.2">
      <c r="A103" s="1">
        <v>42338</v>
      </c>
      <c r="B103">
        <f>5.1</f>
        <v>5.0999999999999996</v>
      </c>
      <c r="C103">
        <f>142810</f>
        <v>142810</v>
      </c>
      <c r="D103">
        <f>0</f>
        <v>0</v>
      </c>
      <c r="E103">
        <f>4635</f>
        <v>4635</v>
      </c>
      <c r="F103">
        <f>99.3</f>
        <v>99.3</v>
      </c>
      <c r="G103">
        <f>5.1</f>
        <v>5.0999999999999996</v>
      </c>
    </row>
    <row r="104" spans="1:7" x14ac:dyDescent="0.2">
      <c r="A104" s="1">
        <v>42308</v>
      </c>
      <c r="B104">
        <f>5</f>
        <v>5</v>
      </c>
      <c r="C104">
        <f>142584</f>
        <v>142584</v>
      </c>
      <c r="D104">
        <f>0.2</f>
        <v>0.2</v>
      </c>
      <c r="E104">
        <f>4295</f>
        <v>4295</v>
      </c>
      <c r="F104">
        <f>100.1</f>
        <v>100.1</v>
      </c>
      <c r="G104">
        <f>5</f>
        <v>5</v>
      </c>
    </row>
    <row r="105" spans="1:7" x14ac:dyDescent="0.2">
      <c r="A105" s="1">
        <v>42277</v>
      </c>
      <c r="B105">
        <f>5</f>
        <v>5</v>
      </c>
      <c r="C105">
        <f>142265</f>
        <v>142265</v>
      </c>
      <c r="D105">
        <f>0.1</f>
        <v>0.1</v>
      </c>
      <c r="E105">
        <f>4486</f>
        <v>4486</v>
      </c>
      <c r="F105">
        <f>99.7</f>
        <v>99.7</v>
      </c>
      <c r="G105">
        <f>5</f>
        <v>5</v>
      </c>
    </row>
    <row r="106" spans="1:7" x14ac:dyDescent="0.2">
      <c r="A106" s="1">
        <v>42247</v>
      </c>
      <c r="B106">
        <f>5.1</f>
        <v>5.0999999999999996</v>
      </c>
      <c r="C106">
        <f>142130</f>
        <v>142130</v>
      </c>
      <c r="D106">
        <f>0.2</f>
        <v>0.2</v>
      </c>
      <c r="E106">
        <f>4711</f>
        <v>4711</v>
      </c>
      <c r="F106">
        <f>99.8</f>
        <v>99.8</v>
      </c>
      <c r="G106">
        <f>5.1</f>
        <v>5.0999999999999996</v>
      </c>
    </row>
    <row r="107" spans="1:7" x14ac:dyDescent="0.2">
      <c r="A107" s="1">
        <v>42216</v>
      </c>
      <c r="B107">
        <f>5.2</f>
        <v>5.2</v>
      </c>
      <c r="C107">
        <f>141989</f>
        <v>141989</v>
      </c>
      <c r="D107">
        <f>0.3</f>
        <v>0.3</v>
      </c>
      <c r="E107">
        <f>4948</f>
        <v>4948</v>
      </c>
      <c r="F107">
        <f>99.3</f>
        <v>99.3</v>
      </c>
      <c r="G107">
        <f>5.2</f>
        <v>5.2</v>
      </c>
    </row>
    <row r="108" spans="1:7" x14ac:dyDescent="0.2">
      <c r="A108" s="1">
        <v>42185</v>
      </c>
      <c r="B108">
        <f>5.3</f>
        <v>5.3</v>
      </c>
      <c r="C108">
        <f>141695</f>
        <v>141695</v>
      </c>
      <c r="D108">
        <f>0.2</f>
        <v>0.2</v>
      </c>
      <c r="E108">
        <f>4971</f>
        <v>4971</v>
      </c>
      <c r="F108">
        <f>98.4</f>
        <v>98.4</v>
      </c>
      <c r="G108">
        <f>5.3</f>
        <v>5.3</v>
      </c>
    </row>
    <row r="109" spans="1:7" x14ac:dyDescent="0.2">
      <c r="A109" s="1">
        <v>42155</v>
      </c>
      <c r="B109">
        <f>5.6</f>
        <v>5.6</v>
      </c>
      <c r="C109">
        <f>141539</f>
        <v>141539</v>
      </c>
      <c r="D109">
        <f>0.4</f>
        <v>0.4</v>
      </c>
      <c r="E109">
        <f>4994</f>
        <v>4994</v>
      </c>
      <c r="F109">
        <f>98.8</f>
        <v>98.8</v>
      </c>
      <c r="G109">
        <f>5.6</f>
        <v>5.6</v>
      </c>
    </row>
    <row r="110" spans="1:7" x14ac:dyDescent="0.2">
      <c r="A110" s="1">
        <v>42124</v>
      </c>
      <c r="B110">
        <f>5.4</f>
        <v>5.4</v>
      </c>
      <c r="C110">
        <f>141202</f>
        <v>141202</v>
      </c>
      <c r="D110">
        <f>0.4</f>
        <v>0.4</v>
      </c>
      <c r="E110">
        <f>4835</f>
        <v>4835</v>
      </c>
      <c r="F110">
        <f>99.2</f>
        <v>99.2</v>
      </c>
      <c r="G110">
        <f>5.4</f>
        <v>5.4</v>
      </c>
    </row>
    <row r="111" spans="1:7" x14ac:dyDescent="0.2">
      <c r="A111" s="1">
        <v>42094</v>
      </c>
      <c r="B111">
        <f>5.4</f>
        <v>5.4</v>
      </c>
      <c r="C111">
        <f>140925</f>
        <v>140925</v>
      </c>
      <c r="D111">
        <f>0</f>
        <v>0</v>
      </c>
      <c r="E111">
        <f>4997</f>
        <v>4997</v>
      </c>
      <c r="F111">
        <f>98.3</f>
        <v>98.3</v>
      </c>
      <c r="G111">
        <f>5.4</f>
        <v>5.4</v>
      </c>
    </row>
    <row r="112" spans="1:7" x14ac:dyDescent="0.2">
      <c r="A112" s="1">
        <v>42063</v>
      </c>
      <c r="B112">
        <f>5.5</f>
        <v>5.5</v>
      </c>
      <c r="C112">
        <f>140831</f>
        <v>140831</v>
      </c>
      <c r="D112">
        <f>0.5</f>
        <v>0.5</v>
      </c>
      <c r="E112">
        <f>5063</f>
        <v>5063</v>
      </c>
      <c r="F112">
        <f>99</f>
        <v>99</v>
      </c>
      <c r="G112">
        <f>5.5</f>
        <v>5.5</v>
      </c>
    </row>
    <row r="113" spans="1:7" x14ac:dyDescent="0.2">
      <c r="A113" s="1">
        <v>42035</v>
      </c>
      <c r="B113">
        <f>5.7</f>
        <v>5.7</v>
      </c>
      <c r="C113">
        <f>140562</f>
        <v>140562</v>
      </c>
      <c r="D113">
        <f>0.4</f>
        <v>0.4</v>
      </c>
      <c r="E113">
        <f>5324</f>
        <v>5324</v>
      </c>
      <c r="F113">
        <f>99.1</f>
        <v>99.1</v>
      </c>
      <c r="G113">
        <f>5.7</f>
        <v>5.7</v>
      </c>
    </row>
    <row r="114" spans="1:7" x14ac:dyDescent="0.2">
      <c r="A114" s="1">
        <v>42004</v>
      </c>
      <c r="B114">
        <f>5.6</f>
        <v>5.6</v>
      </c>
      <c r="C114">
        <f>140366</f>
        <v>140366</v>
      </c>
      <c r="D114">
        <f>0.5</f>
        <v>0.5</v>
      </c>
      <c r="E114">
        <f>5190</f>
        <v>5190</v>
      </c>
      <c r="F114">
        <f>98.4</f>
        <v>98.4</v>
      </c>
      <c r="G114">
        <f>5.6</f>
        <v>5.6</v>
      </c>
    </row>
    <row r="115" spans="1:7" x14ac:dyDescent="0.2">
      <c r="A115" s="1">
        <v>41973</v>
      </c>
      <c r="B115">
        <f>5.8</f>
        <v>5.8</v>
      </c>
      <c r="C115">
        <f>140088</f>
        <v>140088</v>
      </c>
      <c r="D115">
        <f>0.5</f>
        <v>0.5</v>
      </c>
      <c r="E115">
        <f>5192</f>
        <v>5192</v>
      </c>
      <c r="F115">
        <f>97.6</f>
        <v>97.6</v>
      </c>
      <c r="G115">
        <f>5.8</f>
        <v>5.8</v>
      </c>
    </row>
    <row r="116" spans="1:7" x14ac:dyDescent="0.2">
      <c r="A116" s="1">
        <v>41943</v>
      </c>
      <c r="B116">
        <f>5.7</f>
        <v>5.7</v>
      </c>
      <c r="C116">
        <f>139804</f>
        <v>139804</v>
      </c>
      <c r="D116">
        <f>0.5</f>
        <v>0.5</v>
      </c>
      <c r="E116">
        <f>5237</f>
        <v>5237</v>
      </c>
      <c r="F116">
        <f>97.3</f>
        <v>97.3</v>
      </c>
      <c r="G116">
        <f>5.7</f>
        <v>5.7</v>
      </c>
    </row>
    <row r="117" spans="1:7" x14ac:dyDescent="0.2">
      <c r="A117" s="1">
        <v>41912</v>
      </c>
      <c r="B117">
        <f>5.9</f>
        <v>5.9</v>
      </c>
      <c r="C117">
        <f>139564</f>
        <v>139564</v>
      </c>
      <c r="D117">
        <f>0.4</f>
        <v>0.4</v>
      </c>
      <c r="E117">
        <f>5251</f>
        <v>5251</v>
      </c>
      <c r="F117">
        <f>96.6</f>
        <v>96.6</v>
      </c>
      <c r="G117">
        <f>5.9</f>
        <v>5.9</v>
      </c>
    </row>
    <row r="118" spans="1:7" x14ac:dyDescent="0.2">
      <c r="A118" s="1">
        <v>41882</v>
      </c>
      <c r="B118">
        <f>6.1</f>
        <v>6.1</v>
      </c>
      <c r="C118">
        <f>139257</f>
        <v>139257</v>
      </c>
      <c r="D118">
        <f>0.5</f>
        <v>0.5</v>
      </c>
      <c r="E118">
        <f>5457</f>
        <v>5457</v>
      </c>
      <c r="F118">
        <f>97.2</f>
        <v>97.2</v>
      </c>
      <c r="G118">
        <f>6.1</f>
        <v>6.1</v>
      </c>
    </row>
    <row r="119" spans="1:7" x14ac:dyDescent="0.2">
      <c r="A119" s="1">
        <v>41851</v>
      </c>
      <c r="B119">
        <f>6.2</f>
        <v>6.2</v>
      </c>
      <c r="C119">
        <f>139076</f>
        <v>139076</v>
      </c>
      <c r="D119">
        <f>0.4</f>
        <v>0.4</v>
      </c>
      <c r="E119">
        <f>5854</f>
        <v>5854</v>
      </c>
      <c r="F119">
        <f>96.2</f>
        <v>96.2</v>
      </c>
      <c r="G119">
        <f>6.2</f>
        <v>6.2</v>
      </c>
    </row>
    <row r="120" spans="1:7" x14ac:dyDescent="0.2">
      <c r="A120" s="1">
        <v>41820</v>
      </c>
      <c r="B120">
        <f>6.1</f>
        <v>6.1</v>
      </c>
      <c r="C120">
        <f>138833</f>
        <v>138833</v>
      </c>
      <c r="D120">
        <f>0.5</f>
        <v>0.5</v>
      </c>
      <c r="E120">
        <f>6018</f>
        <v>6018</v>
      </c>
      <c r="F120">
        <f>96.3</f>
        <v>96.3</v>
      </c>
      <c r="G120">
        <f>6.1</f>
        <v>6.1</v>
      </c>
    </row>
    <row r="121" spans="1:7" x14ac:dyDescent="0.2">
      <c r="A121" s="1">
        <v>41790</v>
      </c>
      <c r="B121">
        <f>6.3</f>
        <v>6.3</v>
      </c>
      <c r="C121">
        <f>138500</f>
        <v>138500</v>
      </c>
      <c r="D121">
        <f>0.4</f>
        <v>0.4</v>
      </c>
      <c r="E121">
        <f>5470</f>
        <v>5470</v>
      </c>
      <c r="F121">
        <f>95.4</f>
        <v>95.4</v>
      </c>
      <c r="G121">
        <f>6.3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2024-05-28T21:05:57Z</dcterms:modified>
  <cp:category/>
  <cp:contentStatus/>
</cp:coreProperties>
</file>